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865" windowHeight="8850"/>
  </bookViews>
  <sheets>
    <sheet name="Analiza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Analiza!$AU$3:$AU$45</definedName>
    <definedName name="Działania2">Analiza!$S$3:$S$26</definedName>
    <definedName name="Działania3">Analiza!$S$3:$S$34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obszar">#REF!</definedName>
    <definedName name="_xlnm.Print_Area" localSheetId="0">Analiza!$A$112:$AN$512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Analiza!$AU$3:$AU$45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25725"/>
</workbook>
</file>

<file path=xl/calcChain.xml><?xml version="1.0" encoding="utf-8"?>
<calcChain xmlns="http://schemas.openxmlformats.org/spreadsheetml/2006/main">
  <c r="C408" i="3"/>
  <c r="C410"/>
  <c r="C415"/>
  <c r="C412"/>
  <c r="C413" s="1"/>
  <c r="C58"/>
  <c r="C57"/>
  <c r="C56"/>
  <c r="C55"/>
  <c r="B525"/>
  <c r="B524"/>
  <c r="B521"/>
  <c r="B520"/>
  <c r="B519"/>
  <c r="C519" s="1"/>
  <c r="B518"/>
  <c r="B517"/>
  <c r="B516"/>
  <c r="B515"/>
  <c r="D54"/>
  <c r="D31"/>
  <c r="D30"/>
  <c r="BN145"/>
  <c r="BM145"/>
  <c r="BL145"/>
  <c r="BK145"/>
  <c r="BJ145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BN144"/>
  <c r="BM144"/>
  <c r="BL144"/>
  <c r="BK144"/>
  <c r="BJ144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BN143"/>
  <c r="BM143"/>
  <c r="BL143"/>
  <c r="BK143"/>
  <c r="BJ143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BN142"/>
  <c r="BM142"/>
  <c r="BL142"/>
  <c r="BK142"/>
  <c r="BJ142"/>
  <c r="BI142"/>
  <c r="BH142"/>
  <c r="BG142"/>
  <c r="BF142"/>
  <c r="BE142"/>
  <c r="BD142"/>
  <c r="BC142"/>
  <c r="BB142"/>
  <c r="BA142"/>
  <c r="AZ142"/>
  <c r="AY142"/>
  <c r="AX142"/>
  <c r="AW142"/>
  <c r="AV142"/>
  <c r="AU142"/>
  <c r="AT142"/>
  <c r="AS142"/>
  <c r="AR142"/>
  <c r="AQ142"/>
  <c r="AP142"/>
  <c r="AO142"/>
  <c r="AN142"/>
  <c r="AM142"/>
  <c r="AL142"/>
  <c r="AK142"/>
  <c r="BN141"/>
  <c r="BM141"/>
  <c r="BL141"/>
  <c r="BK141"/>
  <c r="BJ141"/>
  <c r="BI141"/>
  <c r="BH141"/>
  <c r="BG141"/>
  <c r="BF141"/>
  <c r="BE141"/>
  <c r="BD141"/>
  <c r="BC141"/>
  <c r="BB141"/>
  <c r="BA141"/>
  <c r="AZ141"/>
  <c r="AY141"/>
  <c r="AX141"/>
  <c r="AW141"/>
  <c r="AV141"/>
  <c r="AU141"/>
  <c r="AT141"/>
  <c r="AS141"/>
  <c r="AR141"/>
  <c r="AQ141"/>
  <c r="AP141"/>
  <c r="AO141"/>
  <c r="AN141"/>
  <c r="AM141"/>
  <c r="AL141"/>
  <c r="AK141"/>
  <c r="BN140"/>
  <c r="BM140"/>
  <c r="BL140"/>
  <c r="BK140"/>
  <c r="BJ140"/>
  <c r="BI140"/>
  <c r="BH140"/>
  <c r="BG140"/>
  <c r="BF140"/>
  <c r="BE140"/>
  <c r="BD140"/>
  <c r="BC140"/>
  <c r="BB140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BN139"/>
  <c r="BM139"/>
  <c r="BL139"/>
  <c r="BK139"/>
  <c r="BJ139"/>
  <c r="BI139"/>
  <c r="BH139"/>
  <c r="BG139"/>
  <c r="BF139"/>
  <c r="BE139"/>
  <c r="BD139"/>
  <c r="BC139"/>
  <c r="BB139"/>
  <c r="BA139"/>
  <c r="AZ139"/>
  <c r="AY139"/>
  <c r="AX139"/>
  <c r="AW139"/>
  <c r="AV139"/>
  <c r="AU139"/>
  <c r="AT139"/>
  <c r="AS139"/>
  <c r="AR139"/>
  <c r="AQ139"/>
  <c r="AP139"/>
  <c r="AO139"/>
  <c r="AN139"/>
  <c r="AM139"/>
  <c r="AL139"/>
  <c r="AK139"/>
  <c r="BN138"/>
  <c r="BM138"/>
  <c r="BL138"/>
  <c r="BK138"/>
  <c r="BJ138"/>
  <c r="BI138"/>
  <c r="BH138"/>
  <c r="BG138"/>
  <c r="BF138"/>
  <c r="BE138"/>
  <c r="BD138"/>
  <c r="BC138"/>
  <c r="BB138"/>
  <c r="BA138"/>
  <c r="AZ138"/>
  <c r="AY138"/>
  <c r="AX138"/>
  <c r="AW138"/>
  <c r="AV138"/>
  <c r="AU138"/>
  <c r="AT138"/>
  <c r="AS138"/>
  <c r="AR138"/>
  <c r="AQ138"/>
  <c r="AP138"/>
  <c r="AO138"/>
  <c r="AN138"/>
  <c r="AM138"/>
  <c r="AL138"/>
  <c r="AK138"/>
  <c r="BN137"/>
  <c r="BM137"/>
  <c r="BL137"/>
  <c r="BK137"/>
  <c r="BJ137"/>
  <c r="BI137"/>
  <c r="BH137"/>
  <c r="BG137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BN136"/>
  <c r="BM136"/>
  <c r="BL136"/>
  <c r="BK136"/>
  <c r="BJ136"/>
  <c r="BI136"/>
  <c r="BH136"/>
  <c r="BG136"/>
  <c r="BF136"/>
  <c r="BE136"/>
  <c r="BD136"/>
  <c r="BC136"/>
  <c r="BB136"/>
  <c r="BA136"/>
  <c r="AZ136"/>
  <c r="AY136"/>
  <c r="AX136"/>
  <c r="AW136"/>
  <c r="AV136"/>
  <c r="AU136"/>
  <c r="AT136"/>
  <c r="AS136"/>
  <c r="AR136"/>
  <c r="AQ136"/>
  <c r="AP136"/>
  <c r="AO136"/>
  <c r="AN136"/>
  <c r="AM136"/>
  <c r="AL136"/>
  <c r="AK136"/>
  <c r="BN135"/>
  <c r="BM135"/>
  <c r="BL135"/>
  <c r="BK135"/>
  <c r="BJ135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AO135"/>
  <c r="AN135"/>
  <c r="AM135"/>
  <c r="AL135"/>
  <c r="AK135"/>
  <c r="BN134"/>
  <c r="BM134"/>
  <c r="BL134"/>
  <c r="BK134"/>
  <c r="BJ134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C134"/>
  <c r="D178"/>
  <c r="D182" s="1"/>
  <c r="D181"/>
  <c r="C182"/>
  <c r="C181"/>
  <c r="C178"/>
  <c r="AG178"/>
  <c r="AG179" s="1"/>
  <c r="AF178"/>
  <c r="AF179" s="1"/>
  <c r="AE178"/>
  <c r="AE179" s="1"/>
  <c r="AD178"/>
  <c r="AD179" s="1"/>
  <c r="AC178"/>
  <c r="AC179" s="1"/>
  <c r="AB178"/>
  <c r="AB179" s="1"/>
  <c r="AA178"/>
  <c r="AA179" s="1"/>
  <c r="Z178"/>
  <c r="Z179" s="1"/>
  <c r="Y178"/>
  <c r="Y179" s="1"/>
  <c r="X178"/>
  <c r="X179" s="1"/>
  <c r="W178"/>
  <c r="W179" s="1"/>
  <c r="V178"/>
  <c r="V179" s="1"/>
  <c r="U178"/>
  <c r="U179" s="1"/>
  <c r="T178"/>
  <c r="T179" s="1"/>
  <c r="S178"/>
  <c r="S179" s="1"/>
  <c r="R178"/>
  <c r="R179" s="1"/>
  <c r="Q178"/>
  <c r="Q179" s="1"/>
  <c r="P178"/>
  <c r="P179" s="1"/>
  <c r="O178"/>
  <c r="O179" s="1"/>
  <c r="N178"/>
  <c r="N179" s="1"/>
  <c r="M178"/>
  <c r="M179" s="1"/>
  <c r="L178"/>
  <c r="L179" s="1"/>
  <c r="K178"/>
  <c r="K179" s="1"/>
  <c r="J178"/>
  <c r="J179" s="1"/>
  <c r="I178"/>
  <c r="I179" s="1"/>
  <c r="H178"/>
  <c r="H179" s="1"/>
  <c r="G178"/>
  <c r="G179" s="1"/>
  <c r="F178"/>
  <c r="F179" s="1"/>
  <c r="E178"/>
  <c r="E179" s="1"/>
  <c r="D179"/>
  <c r="C179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D40"/>
  <c r="J42"/>
  <c r="K42" s="1"/>
  <c r="L42" s="1"/>
  <c r="M42" s="1"/>
  <c r="N42" s="1"/>
  <c r="O42" s="1"/>
  <c r="P42" s="1"/>
  <c r="Q42" s="1"/>
  <c r="R42" s="1"/>
  <c r="S42" s="1"/>
  <c r="T42" s="1"/>
  <c r="U42" s="1"/>
  <c r="V42" s="1"/>
  <c r="W42" s="1"/>
  <c r="X42" s="1"/>
  <c r="Y42" s="1"/>
  <c r="Z42" s="1"/>
  <c r="AA42" s="1"/>
  <c r="AB42" s="1"/>
  <c r="AC42" s="1"/>
  <c r="AD42" s="1"/>
  <c r="AE42" s="1"/>
  <c r="AF42" s="1"/>
  <c r="AG42" s="1"/>
  <c r="AH42" s="1"/>
  <c r="AI42" s="1"/>
  <c r="AJ42" s="1"/>
  <c r="AK42" s="1"/>
  <c r="AL42" s="1"/>
  <c r="AM42" s="1"/>
  <c r="AN42" s="1"/>
  <c r="AO42" s="1"/>
  <c r="AP42" s="1"/>
  <c r="AQ42" s="1"/>
  <c r="AR42" s="1"/>
  <c r="AS42" s="1"/>
  <c r="K4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Y41" s="1"/>
  <c r="Z41" s="1"/>
  <c r="AA41" s="1"/>
  <c r="AB41" s="1"/>
  <c r="AC41" s="1"/>
  <c r="AD41" s="1"/>
  <c r="AE41" s="1"/>
  <c r="AF41" s="1"/>
  <c r="AG41" s="1"/>
  <c r="AH41" s="1"/>
  <c r="AI41" s="1"/>
  <c r="AJ41" s="1"/>
  <c r="AK41" s="1"/>
  <c r="AL41" s="1"/>
  <c r="AM41" s="1"/>
  <c r="AN41" s="1"/>
  <c r="AO41" s="1"/>
  <c r="AP41" s="1"/>
  <c r="AQ41" s="1"/>
  <c r="AR41" s="1"/>
  <c r="AS41" s="1"/>
  <c r="J41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E50" s="1"/>
  <c r="D44"/>
  <c r="D32"/>
  <c r="D33"/>
  <c r="C525"/>
  <c r="C524"/>
  <c r="B522"/>
  <c r="C522" s="1"/>
  <c r="C520"/>
  <c r="C518"/>
  <c r="C517"/>
  <c r="C516"/>
  <c r="C515"/>
  <c r="E49"/>
  <c r="E47"/>
  <c r="F181" l="1"/>
  <c r="H181"/>
  <c r="J181"/>
  <c r="L181"/>
  <c r="N181"/>
  <c r="P181"/>
  <c r="R181"/>
  <c r="T181"/>
  <c r="V181"/>
  <c r="X181"/>
  <c r="Z181"/>
  <c r="AB181"/>
  <c r="AD181"/>
  <c r="AF181"/>
  <c r="E182"/>
  <c r="G182"/>
  <c r="I182"/>
  <c r="K182"/>
  <c r="M182"/>
  <c r="O182"/>
  <c r="Q182"/>
  <c r="S182"/>
  <c r="U182"/>
  <c r="W182"/>
  <c r="Y182"/>
  <c r="AA182"/>
  <c r="AC182"/>
  <c r="AE182"/>
  <c r="AG182"/>
  <c r="E181"/>
  <c r="G181"/>
  <c r="I181"/>
  <c r="K181"/>
  <c r="M181"/>
  <c r="O181"/>
  <c r="Q181"/>
  <c r="S181"/>
  <c r="U181"/>
  <c r="W181"/>
  <c r="Y181"/>
  <c r="AA181"/>
  <c r="AC181"/>
  <c r="AE181"/>
  <c r="AG181"/>
  <c r="F182"/>
  <c r="H182"/>
  <c r="J182"/>
  <c r="L182"/>
  <c r="N182"/>
  <c r="P182"/>
  <c r="R182"/>
  <c r="T182"/>
  <c r="V182"/>
  <c r="X182"/>
  <c r="Z182"/>
  <c r="AB182"/>
  <c r="AD182"/>
  <c r="AF182"/>
  <c r="E46"/>
  <c r="E48"/>
  <c r="C521"/>
  <c r="B421"/>
  <c r="D410"/>
  <c r="D415"/>
  <c r="D412"/>
  <c r="D408"/>
  <c r="D51"/>
  <c r="E36"/>
  <c r="F36" s="1"/>
  <c r="G36" s="1"/>
  <c r="D301"/>
  <c r="D300"/>
  <c r="D299"/>
  <c r="D298"/>
  <c r="D297"/>
  <c r="D296"/>
  <c r="D295"/>
  <c r="D294"/>
  <c r="D293"/>
  <c r="D292"/>
  <c r="D23"/>
  <c r="E23" s="1"/>
  <c r="D22"/>
  <c r="E22" s="1"/>
  <c r="D21"/>
  <c r="E21" s="1"/>
  <c r="F50"/>
  <c r="G50" s="1"/>
  <c r="H50" s="1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AH50" s="1"/>
  <c r="AI50" s="1"/>
  <c r="AJ50" s="1"/>
  <c r="AK50" s="1"/>
  <c r="AL50" s="1"/>
  <c r="AM50" s="1"/>
  <c r="AN50" s="1"/>
  <c r="AO50" s="1"/>
  <c r="AP50" s="1"/>
  <c r="AQ50" s="1"/>
  <c r="AR50" s="1"/>
  <c r="AS50" s="1"/>
  <c r="F49"/>
  <c r="G49" s="1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AS49" s="1"/>
  <c r="F48"/>
  <c r="G48" s="1"/>
  <c r="H48" s="1"/>
  <c r="I48" s="1"/>
  <c r="J48" s="1"/>
  <c r="K48" s="1"/>
  <c r="L48" s="1"/>
  <c r="M48" s="1"/>
  <c r="N48" s="1"/>
  <c r="O48" s="1"/>
  <c r="P48" s="1"/>
  <c r="Q48" s="1"/>
  <c r="R48" s="1"/>
  <c r="S48" s="1"/>
  <c r="T48" s="1"/>
  <c r="U48" s="1"/>
  <c r="V48" s="1"/>
  <c r="W48" s="1"/>
  <c r="X48" s="1"/>
  <c r="Y48" s="1"/>
  <c r="Z48" s="1"/>
  <c r="AA48" s="1"/>
  <c r="AB48" s="1"/>
  <c r="AC48" s="1"/>
  <c r="AD48" s="1"/>
  <c r="AE48" s="1"/>
  <c r="AF48" s="1"/>
  <c r="AG48" s="1"/>
  <c r="AH48" s="1"/>
  <c r="AI48" s="1"/>
  <c r="AJ48" s="1"/>
  <c r="AK48" s="1"/>
  <c r="AL48" s="1"/>
  <c r="AM48" s="1"/>
  <c r="AN48" s="1"/>
  <c r="AO48" s="1"/>
  <c r="AP48" s="1"/>
  <c r="AQ48" s="1"/>
  <c r="AR48" s="1"/>
  <c r="AS48" s="1"/>
  <c r="F47"/>
  <c r="G47" s="1"/>
  <c r="H47" s="1"/>
  <c r="I47" s="1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AH47" s="1"/>
  <c r="AI47" s="1"/>
  <c r="AJ47" s="1"/>
  <c r="AK47" s="1"/>
  <c r="AL47" s="1"/>
  <c r="AM47" s="1"/>
  <c r="AN47" s="1"/>
  <c r="AO47" s="1"/>
  <c r="AP47" s="1"/>
  <c r="AQ47" s="1"/>
  <c r="AR47" s="1"/>
  <c r="AS47" s="1"/>
  <c r="F46"/>
  <c r="G46" s="1"/>
  <c r="H46" s="1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V46" s="1"/>
  <c r="W46" s="1"/>
  <c r="X46" s="1"/>
  <c r="Y46" s="1"/>
  <c r="Z46" s="1"/>
  <c r="AA46" s="1"/>
  <c r="AB46" s="1"/>
  <c r="AC46" s="1"/>
  <c r="AD46" s="1"/>
  <c r="AE46" s="1"/>
  <c r="AF46" s="1"/>
  <c r="AG46" s="1"/>
  <c r="AH46" s="1"/>
  <c r="AI46" s="1"/>
  <c r="AJ46" s="1"/>
  <c r="AK46" s="1"/>
  <c r="AL46" s="1"/>
  <c r="AM46" s="1"/>
  <c r="AN46" s="1"/>
  <c r="AO46" s="1"/>
  <c r="AP46" s="1"/>
  <c r="AQ46" s="1"/>
  <c r="AR46" s="1"/>
  <c r="AS46" s="1"/>
  <c r="AG185"/>
  <c r="AE185"/>
  <c r="AC185"/>
  <c r="AA185"/>
  <c r="Y185"/>
  <c r="W185"/>
  <c r="U185"/>
  <c r="S185"/>
  <c r="Q185"/>
  <c r="O185"/>
  <c r="M185"/>
  <c r="K185"/>
  <c r="I185"/>
  <c r="E12"/>
  <c r="E11"/>
  <c r="B393" l="1"/>
  <c r="B388"/>
  <c r="B383"/>
  <c r="B378"/>
  <c r="B391"/>
  <c r="B386"/>
  <c r="B381"/>
  <c r="B371"/>
  <c r="B370"/>
  <c r="B243"/>
  <c r="B365"/>
  <c r="B366"/>
  <c r="D413"/>
  <c r="B240"/>
  <c r="E51"/>
  <c r="B188"/>
  <c r="B347"/>
  <c r="B348"/>
  <c r="H36"/>
  <c r="G51"/>
  <c r="F51"/>
  <c r="C183"/>
  <c r="B238"/>
  <c r="B222"/>
  <c r="B215"/>
  <c r="B234"/>
  <c r="C185"/>
  <c r="C180"/>
  <c r="C411" s="1"/>
  <c r="D411" s="1"/>
  <c r="G180"/>
  <c r="D185"/>
  <c r="D180"/>
  <c r="F180"/>
  <c r="H180"/>
  <c r="H184" s="1"/>
  <c r="J180"/>
  <c r="J184" s="1"/>
  <c r="L180"/>
  <c r="L184" s="1"/>
  <c r="N180"/>
  <c r="N184" s="1"/>
  <c r="P180"/>
  <c r="P184" s="1"/>
  <c r="R180"/>
  <c r="R184" s="1"/>
  <c r="T180"/>
  <c r="T184" s="1"/>
  <c r="V180"/>
  <c r="V184" s="1"/>
  <c r="X180"/>
  <c r="X184" s="1"/>
  <c r="Z180"/>
  <c r="Z184" s="1"/>
  <c r="AB180"/>
  <c r="AB184" s="1"/>
  <c r="AD180"/>
  <c r="AD184" s="1"/>
  <c r="AF180"/>
  <c r="AF184" s="1"/>
  <c r="H183"/>
  <c r="J183"/>
  <c r="L183"/>
  <c r="N183"/>
  <c r="P183"/>
  <c r="R183"/>
  <c r="T183"/>
  <c r="V183"/>
  <c r="X183"/>
  <c r="Z183"/>
  <c r="AB183"/>
  <c r="AD183"/>
  <c r="AF183"/>
  <c r="H185"/>
  <c r="J185"/>
  <c r="L185"/>
  <c r="N185"/>
  <c r="P185"/>
  <c r="R185"/>
  <c r="T185"/>
  <c r="V185"/>
  <c r="X185"/>
  <c r="Z185"/>
  <c r="AB185"/>
  <c r="AD185"/>
  <c r="AF185"/>
  <c r="B190"/>
  <c r="B180"/>
  <c r="B183"/>
  <c r="E180"/>
  <c r="I180"/>
  <c r="I184" s="1"/>
  <c r="K180"/>
  <c r="K184" s="1"/>
  <c r="M180"/>
  <c r="M184" s="1"/>
  <c r="O180"/>
  <c r="O184" s="1"/>
  <c r="Q180"/>
  <c r="Q184" s="1"/>
  <c r="S180"/>
  <c r="S184" s="1"/>
  <c r="U180"/>
  <c r="U184" s="1"/>
  <c r="W180"/>
  <c r="W184" s="1"/>
  <c r="Y180"/>
  <c r="Y184" s="1"/>
  <c r="AA180"/>
  <c r="AA184" s="1"/>
  <c r="AC180"/>
  <c r="AC184" s="1"/>
  <c r="AE180"/>
  <c r="AE184" s="1"/>
  <c r="AG180"/>
  <c r="AG184" s="1"/>
  <c r="I183"/>
  <c r="K183"/>
  <c r="M183"/>
  <c r="O183"/>
  <c r="Q183"/>
  <c r="S183"/>
  <c r="U183"/>
  <c r="W183"/>
  <c r="Y183"/>
  <c r="AA183"/>
  <c r="AC183"/>
  <c r="AE183"/>
  <c r="AG183"/>
  <c r="B184"/>
  <c r="A4"/>
  <c r="A5" s="1"/>
  <c r="A6" s="1"/>
  <c r="A7" s="1"/>
  <c r="A8" s="1"/>
  <c r="C273"/>
  <c r="C287" s="1"/>
  <c r="B273"/>
  <c r="B287" s="1"/>
  <c r="C272"/>
  <c r="C286" s="1"/>
  <c r="B272"/>
  <c r="B286" s="1"/>
  <c r="C271"/>
  <c r="C285" s="1"/>
  <c r="B271"/>
  <c r="B285" s="1"/>
  <c r="C270"/>
  <c r="C284" s="1"/>
  <c r="B270"/>
  <c r="B284" s="1"/>
  <c r="C269"/>
  <c r="C283" s="1"/>
  <c r="B269"/>
  <c r="B283" s="1"/>
  <c r="C268"/>
  <c r="C282" s="1"/>
  <c r="B268"/>
  <c r="B282" s="1"/>
  <c r="C267"/>
  <c r="C281" s="1"/>
  <c r="B267"/>
  <c r="B281" s="1"/>
  <c r="C266"/>
  <c r="C280" s="1"/>
  <c r="B266"/>
  <c r="B280" s="1"/>
  <c r="C265"/>
  <c r="C279" s="1"/>
  <c r="B265"/>
  <c r="B279" s="1"/>
  <c r="C264"/>
  <c r="C278" s="1"/>
  <c r="B264"/>
  <c r="B278" s="1"/>
  <c r="A251"/>
  <c r="A252" s="1"/>
  <c r="A253" s="1"/>
  <c r="A254" s="1"/>
  <c r="A255" s="1"/>
  <c r="A256" s="1"/>
  <c r="A257" s="1"/>
  <c r="A258" s="1"/>
  <c r="A259" s="1"/>
  <c r="A260" s="1"/>
  <c r="A273" s="1"/>
  <c r="A287" s="1"/>
  <c r="A361" s="1"/>
  <c r="BN125"/>
  <c r="BM125"/>
  <c r="BL125"/>
  <c r="BK125"/>
  <c r="BJ125"/>
  <c r="BI125"/>
  <c r="BH125"/>
  <c r="BG125"/>
  <c r="BF125"/>
  <c r="BE125"/>
  <c r="BD125"/>
  <c r="BC125"/>
  <c r="BB125"/>
  <c r="BA125"/>
  <c r="AZ125"/>
  <c r="AY125"/>
  <c r="AX125"/>
  <c r="AW125"/>
  <c r="AV125"/>
  <c r="AU125"/>
  <c r="AT125"/>
  <c r="AS125"/>
  <c r="AR125"/>
  <c r="AQ125"/>
  <c r="AP125"/>
  <c r="AO125"/>
  <c r="AN125"/>
  <c r="AM125"/>
  <c r="AL125"/>
  <c r="AK125"/>
  <c r="BN124"/>
  <c r="BM124"/>
  <c r="BL124"/>
  <c r="BK124"/>
  <c r="BJ124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AK124"/>
  <c r="BN123"/>
  <c r="BM123"/>
  <c r="BL123"/>
  <c r="BK123"/>
  <c r="BJ123"/>
  <c r="BI123"/>
  <c r="BH123"/>
  <c r="BG123"/>
  <c r="BF123"/>
  <c r="BE123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BN121"/>
  <c r="BM121"/>
  <c r="BL121"/>
  <c r="BK121"/>
  <c r="BJ121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BN120"/>
  <c r="BM120"/>
  <c r="BL120"/>
  <c r="BK120"/>
  <c r="BJ120"/>
  <c r="BI120"/>
  <c r="BH120"/>
  <c r="BG120"/>
  <c r="BF120"/>
  <c r="BE120"/>
  <c r="BD120"/>
  <c r="BC120"/>
  <c r="BB120"/>
  <c r="BA120"/>
  <c r="AZ120"/>
  <c r="AY120"/>
  <c r="AX120"/>
  <c r="AW120"/>
  <c r="AV120"/>
  <c r="AU120"/>
  <c r="AT120"/>
  <c r="AS120"/>
  <c r="AR120"/>
  <c r="AQ120"/>
  <c r="AP120"/>
  <c r="AO120"/>
  <c r="AN120"/>
  <c r="AM120"/>
  <c r="AL120"/>
  <c r="AK120"/>
  <c r="BN119"/>
  <c r="BM119"/>
  <c r="BL119"/>
  <c r="BK119"/>
  <c r="BJ119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BN118"/>
  <c r="BM118"/>
  <c r="BL118"/>
  <c r="BK118"/>
  <c r="BJ118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BN117"/>
  <c r="BM117"/>
  <c r="BL117"/>
  <c r="BK117"/>
  <c r="BJ117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C198"/>
  <c r="C197"/>
  <c r="C196"/>
  <c r="C129"/>
  <c r="E174"/>
  <c r="D174"/>
  <c r="B174"/>
  <c r="E173"/>
  <c r="D173"/>
  <c r="B173"/>
  <c r="E172"/>
  <c r="D172"/>
  <c r="B172"/>
  <c r="E171"/>
  <c r="D171"/>
  <c r="B171"/>
  <c r="E170"/>
  <c r="D170"/>
  <c r="B170"/>
  <c r="E169"/>
  <c r="D169"/>
  <c r="B169"/>
  <c r="E168"/>
  <c r="D168"/>
  <c r="B168"/>
  <c r="E167"/>
  <c r="D167"/>
  <c r="B167"/>
  <c r="E166"/>
  <c r="D166"/>
  <c r="B166"/>
  <c r="E165"/>
  <c r="D165"/>
  <c r="B165"/>
  <c r="E164"/>
  <c r="D164"/>
  <c r="B164"/>
  <c r="E163"/>
  <c r="D163"/>
  <c r="B163"/>
  <c r="E162"/>
  <c r="D162"/>
  <c r="B162"/>
  <c r="E161"/>
  <c r="D161"/>
  <c r="B161"/>
  <c r="E160"/>
  <c r="D160"/>
  <c r="B160"/>
  <c r="E159"/>
  <c r="D159"/>
  <c r="B159"/>
  <c r="E158"/>
  <c r="D158"/>
  <c r="B158"/>
  <c r="E157"/>
  <c r="D157"/>
  <c r="B157"/>
  <c r="E156"/>
  <c r="D156"/>
  <c r="B156"/>
  <c r="E155"/>
  <c r="D155"/>
  <c r="B155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A9" l="1"/>
  <c r="A10" s="1"/>
  <c r="A11" s="1"/>
  <c r="A12" s="1"/>
  <c r="A13" s="1"/>
  <c r="A14" s="1"/>
  <c r="A15" s="1"/>
  <c r="A16" s="1"/>
  <c r="A17" s="1"/>
  <c r="A18" s="1"/>
  <c r="A24" s="1"/>
  <c r="B352"/>
  <c r="B334"/>
  <c r="B292"/>
  <c r="B293"/>
  <c r="B353"/>
  <c r="B294"/>
  <c r="B354"/>
  <c r="B295"/>
  <c r="B355"/>
  <c r="B296"/>
  <c r="B356"/>
  <c r="B297"/>
  <c r="B357"/>
  <c r="B298"/>
  <c r="B358"/>
  <c r="B299"/>
  <c r="B359"/>
  <c r="B300"/>
  <c r="B360"/>
  <c r="B301"/>
  <c r="B361"/>
  <c r="I36"/>
  <c r="H51"/>
  <c r="B342"/>
  <c r="C342" s="1"/>
  <c r="B340"/>
  <c r="C340" s="1"/>
  <c r="B338"/>
  <c r="C338" s="1"/>
  <c r="B336"/>
  <c r="C336" s="1"/>
  <c r="C352"/>
  <c r="C292"/>
  <c r="C293"/>
  <c r="C353"/>
  <c r="C294"/>
  <c r="C354"/>
  <c r="C295"/>
  <c r="C355"/>
  <c r="C296"/>
  <c r="C356"/>
  <c r="C297"/>
  <c r="C357"/>
  <c r="C298"/>
  <c r="C358"/>
  <c r="C299"/>
  <c r="C359"/>
  <c r="C300"/>
  <c r="C360"/>
  <c r="C301"/>
  <c r="C361"/>
  <c r="B343"/>
  <c r="C343" s="1"/>
  <c r="B341"/>
  <c r="C341" s="1"/>
  <c r="B339"/>
  <c r="B337"/>
  <c r="C337" s="1"/>
  <c r="B335"/>
  <c r="C335" s="1"/>
  <c r="A301"/>
  <c r="A343"/>
  <c r="C339"/>
  <c r="C189"/>
  <c r="D183"/>
  <c r="D184" s="1"/>
  <c r="F183"/>
  <c r="F184" s="1"/>
  <c r="F185"/>
  <c r="E183"/>
  <c r="E184" s="1"/>
  <c r="C184"/>
  <c r="E185"/>
  <c r="G183"/>
  <c r="G184" s="1"/>
  <c r="G185"/>
  <c r="A265"/>
  <c r="A279" s="1"/>
  <c r="A353" s="1"/>
  <c r="A267"/>
  <c r="A281" s="1"/>
  <c r="A355" s="1"/>
  <c r="A269"/>
  <c r="A283" s="1"/>
  <c r="A357" s="1"/>
  <c r="A271"/>
  <c r="A285" s="1"/>
  <c r="A359" s="1"/>
  <c r="A264"/>
  <c r="A278" s="1"/>
  <c r="A266"/>
  <c r="A280" s="1"/>
  <c r="A354" s="1"/>
  <c r="A268"/>
  <c r="A282" s="1"/>
  <c r="A356" s="1"/>
  <c r="A270"/>
  <c r="A284" s="1"/>
  <c r="A358" s="1"/>
  <c r="A272"/>
  <c r="A286" s="1"/>
  <c r="A360" s="1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A29" l="1"/>
  <c r="A27"/>
  <c r="A25"/>
  <c r="A30"/>
  <c r="A28"/>
  <c r="A26"/>
  <c r="A21"/>
  <c r="A20"/>
  <c r="A23"/>
  <c r="A19"/>
  <c r="A22"/>
  <c r="A334"/>
  <c r="A352"/>
  <c r="J36"/>
  <c r="I51"/>
  <c r="C334"/>
  <c r="A300"/>
  <c r="A342"/>
  <c r="A292"/>
  <c r="A298"/>
  <c r="A340"/>
  <c r="A294"/>
  <c r="A336"/>
  <c r="A299"/>
  <c r="A341"/>
  <c r="A295"/>
  <c r="A337"/>
  <c r="A296"/>
  <c r="A338"/>
  <c r="A297"/>
  <c r="A339"/>
  <c r="A293"/>
  <c r="A335"/>
  <c r="A125"/>
  <c r="A174" s="1"/>
  <c r="A124"/>
  <c r="A173" s="1"/>
  <c r="A123"/>
  <c r="A172" s="1"/>
  <c r="A122"/>
  <c r="A171" s="1"/>
  <c r="A121"/>
  <c r="A170" s="1"/>
  <c r="A120"/>
  <c r="A169" s="1"/>
  <c r="A119"/>
  <c r="A168" s="1"/>
  <c r="A118"/>
  <c r="A167" s="1"/>
  <c r="A117"/>
  <c r="A166" s="1"/>
  <c r="A116"/>
  <c r="A165" s="1"/>
  <c r="A115"/>
  <c r="A164" s="1"/>
  <c r="A114"/>
  <c r="A163" s="1"/>
  <c r="A113"/>
  <c r="A162" s="1"/>
  <c r="A112"/>
  <c r="A161" s="1"/>
  <c r="A111"/>
  <c r="A160" s="1"/>
  <c r="A110"/>
  <c r="A159" s="1"/>
  <c r="A106"/>
  <c r="A103"/>
  <c r="A153" s="1"/>
  <c r="A102"/>
  <c r="A152" s="1"/>
  <c r="A101"/>
  <c r="A151" s="1"/>
  <c r="A100"/>
  <c r="A150" s="1"/>
  <c r="A99"/>
  <c r="A149" s="1"/>
  <c r="A98"/>
  <c r="A148" s="1"/>
  <c r="A97"/>
  <c r="A147" s="1"/>
  <c r="A96"/>
  <c r="A146" s="1"/>
  <c r="A95"/>
  <c r="A145" s="1"/>
  <c r="A84"/>
  <c r="K36" l="1"/>
  <c r="J51"/>
  <c r="A107"/>
  <c r="A155"/>
  <c r="A85"/>
  <c r="A134"/>
  <c r="L36" l="1"/>
  <c r="K51"/>
  <c r="F129"/>
  <c r="D129" s="1"/>
  <c r="A108"/>
  <c r="A156"/>
  <c r="A86"/>
  <c r="A135"/>
  <c r="M36" l="1"/>
  <c r="L51"/>
  <c r="A109"/>
  <c r="A158" s="1"/>
  <c r="A157"/>
  <c r="A87"/>
  <c r="A136"/>
  <c r="B58"/>
  <c r="B57"/>
  <c r="B56"/>
  <c r="B55"/>
  <c r="D74"/>
  <c r="D45"/>
  <c r="C414"/>
  <c r="D414" l="1"/>
  <c r="E54"/>
  <c r="F54" s="1"/>
  <c r="N36"/>
  <c r="M51"/>
  <c r="A137"/>
  <c r="A88"/>
  <c r="D67"/>
  <c r="G83"/>
  <c r="D533" s="1"/>
  <c r="D61"/>
  <c r="E44"/>
  <c r="C78"/>
  <c r="C77"/>
  <c r="C76"/>
  <c r="C75"/>
  <c r="D477" l="1"/>
  <c r="D430"/>
  <c r="D501"/>
  <c r="D454"/>
  <c r="D377"/>
  <c r="F67"/>
  <c r="F61"/>
  <c r="E73"/>
  <c r="E74" s="1"/>
  <c r="E61"/>
  <c r="E67"/>
  <c r="H83"/>
  <c r="E533" s="1"/>
  <c r="D369"/>
  <c r="D399"/>
  <c r="O36"/>
  <c r="N51"/>
  <c r="D333"/>
  <c r="E291"/>
  <c r="D322"/>
  <c r="D315"/>
  <c r="D305"/>
  <c r="E277"/>
  <c r="G105"/>
  <c r="AK105"/>
  <c r="AK132"/>
  <c r="D351"/>
  <c r="D263"/>
  <c r="D250"/>
  <c r="D237"/>
  <c r="D218"/>
  <c r="D202"/>
  <c r="E263"/>
  <c r="D195"/>
  <c r="AK83"/>
  <c r="G128"/>
  <c r="G132"/>
  <c r="D177"/>
  <c r="A138"/>
  <c r="A89"/>
  <c r="G54"/>
  <c r="I83"/>
  <c r="F533" s="1"/>
  <c r="E45"/>
  <c r="F44"/>
  <c r="E369" l="1"/>
  <c r="F477"/>
  <c r="F430"/>
  <c r="E315"/>
  <c r="E477"/>
  <c r="E430"/>
  <c r="F73"/>
  <c r="F74" s="1"/>
  <c r="E177"/>
  <c r="H132"/>
  <c r="E202"/>
  <c r="AL83"/>
  <c r="E237"/>
  <c r="F277"/>
  <c r="F501"/>
  <c r="F454"/>
  <c r="F377"/>
  <c r="AL132"/>
  <c r="AL105"/>
  <c r="E501"/>
  <c r="E454"/>
  <c r="E377"/>
  <c r="E333"/>
  <c r="E399"/>
  <c r="H128"/>
  <c r="E195"/>
  <c r="E218"/>
  <c r="E250"/>
  <c r="E351"/>
  <c r="H105"/>
  <c r="F291"/>
  <c r="E305"/>
  <c r="E322"/>
  <c r="F369"/>
  <c r="F399"/>
  <c r="P36"/>
  <c r="O51"/>
  <c r="F333"/>
  <c r="G291"/>
  <c r="F322"/>
  <c r="F315"/>
  <c r="F305"/>
  <c r="G277"/>
  <c r="I105"/>
  <c r="AM105"/>
  <c r="AM132"/>
  <c r="F351"/>
  <c r="F263"/>
  <c r="F250"/>
  <c r="F237"/>
  <c r="F218"/>
  <c r="F202"/>
  <c r="F195"/>
  <c r="AM83"/>
  <c r="I128"/>
  <c r="I132"/>
  <c r="F177"/>
  <c r="A90"/>
  <c r="A139"/>
  <c r="H54"/>
  <c r="J83"/>
  <c r="G533" s="1"/>
  <c r="G67"/>
  <c r="G61"/>
  <c r="G73"/>
  <c r="G44"/>
  <c r="F45"/>
  <c r="G477" l="1"/>
  <c r="G430"/>
  <c r="G501"/>
  <c r="G454"/>
  <c r="G377"/>
  <c r="G369"/>
  <c r="G399"/>
  <c r="Q36"/>
  <c r="P51"/>
  <c r="G322"/>
  <c r="G315"/>
  <c r="G305"/>
  <c r="G333"/>
  <c r="H291"/>
  <c r="H277"/>
  <c r="J105"/>
  <c r="AN105"/>
  <c r="AN132"/>
  <c r="G351"/>
  <c r="G263"/>
  <c r="G250"/>
  <c r="G237"/>
  <c r="G218"/>
  <c r="G202"/>
  <c r="G195"/>
  <c r="AN83"/>
  <c r="J128"/>
  <c r="J132"/>
  <c r="G177"/>
  <c r="A91"/>
  <c r="A140"/>
  <c r="I54"/>
  <c r="K83"/>
  <c r="H533" s="1"/>
  <c r="H67"/>
  <c r="H61"/>
  <c r="H73"/>
  <c r="G74"/>
  <c r="H44"/>
  <c r="G45"/>
  <c r="H477" l="1"/>
  <c r="H430"/>
  <c r="H501"/>
  <c r="H454"/>
  <c r="H377"/>
  <c r="H369"/>
  <c r="H399"/>
  <c r="R36"/>
  <c r="Q51"/>
  <c r="H333"/>
  <c r="I291"/>
  <c r="H322"/>
  <c r="H315"/>
  <c r="H305"/>
  <c r="I277"/>
  <c r="K105"/>
  <c r="AO105"/>
  <c r="AO132"/>
  <c r="H351"/>
  <c r="H263"/>
  <c r="H250"/>
  <c r="H237"/>
  <c r="H218"/>
  <c r="H202"/>
  <c r="H195"/>
  <c r="AO83"/>
  <c r="K128"/>
  <c r="K132"/>
  <c r="H177"/>
  <c r="A141"/>
  <c r="A92"/>
  <c r="J54"/>
  <c r="L83"/>
  <c r="I533" s="1"/>
  <c r="I61"/>
  <c r="I67"/>
  <c r="I73"/>
  <c r="H74"/>
  <c r="I44"/>
  <c r="H45"/>
  <c r="I477" l="1"/>
  <c r="I430"/>
  <c r="I501"/>
  <c r="I454"/>
  <c r="I377"/>
  <c r="I369"/>
  <c r="I399"/>
  <c r="S36"/>
  <c r="R51"/>
  <c r="I322"/>
  <c r="I315"/>
  <c r="I305"/>
  <c r="I333"/>
  <c r="J291"/>
  <c r="J277"/>
  <c r="L105"/>
  <c r="AP105"/>
  <c r="AP132"/>
  <c r="I351"/>
  <c r="I263"/>
  <c r="I250"/>
  <c r="I237"/>
  <c r="I218"/>
  <c r="I202"/>
  <c r="I195"/>
  <c r="AP83"/>
  <c r="L128"/>
  <c r="L132"/>
  <c r="I177"/>
  <c r="A142"/>
  <c r="A93"/>
  <c r="K54"/>
  <c r="M83"/>
  <c r="J533" s="1"/>
  <c r="J67"/>
  <c r="J61"/>
  <c r="J73"/>
  <c r="I74"/>
  <c r="J44"/>
  <c r="I45"/>
  <c r="J477" l="1"/>
  <c r="J430"/>
  <c r="J501"/>
  <c r="J454"/>
  <c r="J377"/>
  <c r="J369"/>
  <c r="J399"/>
  <c r="J333"/>
  <c r="K291"/>
  <c r="J322"/>
  <c r="J315"/>
  <c r="J305"/>
  <c r="K277"/>
  <c r="T36"/>
  <c r="S51"/>
  <c r="M105"/>
  <c r="AQ105"/>
  <c r="AQ132"/>
  <c r="J351"/>
  <c r="J263"/>
  <c r="J250"/>
  <c r="J237"/>
  <c r="J218"/>
  <c r="J202"/>
  <c r="J195"/>
  <c r="AQ83"/>
  <c r="M128"/>
  <c r="M132"/>
  <c r="J177"/>
  <c r="A94"/>
  <c r="A144" s="1"/>
  <c r="A143"/>
  <c r="L54"/>
  <c r="N83"/>
  <c r="K533" s="1"/>
  <c r="K67"/>
  <c r="K61"/>
  <c r="K73"/>
  <c r="J74"/>
  <c r="K44"/>
  <c r="J45"/>
  <c r="A405"/>
  <c r="K477" l="1"/>
  <c r="K430"/>
  <c r="K501"/>
  <c r="K454"/>
  <c r="K377"/>
  <c r="K369"/>
  <c r="K399"/>
  <c r="K322"/>
  <c r="K315"/>
  <c r="K305"/>
  <c r="K333"/>
  <c r="L291"/>
  <c r="L277"/>
  <c r="U36"/>
  <c r="T51"/>
  <c r="N105"/>
  <c r="AR105"/>
  <c r="AR132"/>
  <c r="K351"/>
  <c r="K263"/>
  <c r="K250"/>
  <c r="K237"/>
  <c r="K218"/>
  <c r="K202"/>
  <c r="K195"/>
  <c r="AR83"/>
  <c r="N128"/>
  <c r="N132"/>
  <c r="K177"/>
  <c r="M54"/>
  <c r="O83"/>
  <c r="L533" s="1"/>
  <c r="L67"/>
  <c r="L61"/>
  <c r="L73"/>
  <c r="K74"/>
  <c r="L44"/>
  <c r="K45"/>
  <c r="L477" l="1"/>
  <c r="L430"/>
  <c r="L501"/>
  <c r="L454"/>
  <c r="L377"/>
  <c r="L369"/>
  <c r="L399"/>
  <c r="V36"/>
  <c r="U51"/>
  <c r="L333"/>
  <c r="M291"/>
  <c r="L322"/>
  <c r="L315"/>
  <c r="L305"/>
  <c r="M277"/>
  <c r="O105"/>
  <c r="AS105"/>
  <c r="AS132"/>
  <c r="L351"/>
  <c r="L263"/>
  <c r="L250"/>
  <c r="L237"/>
  <c r="L218"/>
  <c r="L202"/>
  <c r="L195"/>
  <c r="AS83"/>
  <c r="O128"/>
  <c r="O132"/>
  <c r="L177"/>
  <c r="N54"/>
  <c r="P83"/>
  <c r="M533" s="1"/>
  <c r="M61"/>
  <c r="M67"/>
  <c r="M73"/>
  <c r="L74"/>
  <c r="M44"/>
  <c r="L45"/>
  <c r="M477" l="1"/>
  <c r="M430"/>
  <c r="M501"/>
  <c r="M454"/>
  <c r="M377"/>
  <c r="M369"/>
  <c r="M399"/>
  <c r="M322"/>
  <c r="M315"/>
  <c r="M305"/>
  <c r="M333"/>
  <c r="N291"/>
  <c r="N277"/>
  <c r="W36"/>
  <c r="V51"/>
  <c r="P105"/>
  <c r="AT105"/>
  <c r="AT132"/>
  <c r="M351"/>
  <c r="M263"/>
  <c r="M250"/>
  <c r="M237"/>
  <c r="M218"/>
  <c r="M202"/>
  <c r="M195"/>
  <c r="AT83"/>
  <c r="P128"/>
  <c r="P132"/>
  <c r="M177"/>
  <c r="O54"/>
  <c r="Q83"/>
  <c r="N533" s="1"/>
  <c r="N67"/>
  <c r="N61"/>
  <c r="N73"/>
  <c r="M74"/>
  <c r="N44"/>
  <c r="M45"/>
  <c r="N477" l="1"/>
  <c r="N430"/>
  <c r="N501"/>
  <c r="N454"/>
  <c r="N377"/>
  <c r="N369"/>
  <c r="N399"/>
  <c r="N333"/>
  <c r="O291"/>
  <c r="N322"/>
  <c r="N315"/>
  <c r="N305"/>
  <c r="O277"/>
  <c r="X36"/>
  <c r="W51"/>
  <c r="Q105"/>
  <c r="AU105"/>
  <c r="AU132"/>
  <c r="N351"/>
  <c r="N263"/>
  <c r="N250"/>
  <c r="N237"/>
  <c r="N218"/>
  <c r="N202"/>
  <c r="N195"/>
  <c r="AU83"/>
  <c r="Q128"/>
  <c r="Q132"/>
  <c r="N177"/>
  <c r="P54"/>
  <c r="R83"/>
  <c r="O533" s="1"/>
  <c r="O67"/>
  <c r="O61"/>
  <c r="O73"/>
  <c r="N74"/>
  <c r="O44"/>
  <c r="N45"/>
  <c r="O477" l="1"/>
  <c r="O430"/>
  <c r="O501"/>
  <c r="O454"/>
  <c r="O377"/>
  <c r="O369"/>
  <c r="O399"/>
  <c r="O322"/>
  <c r="O315"/>
  <c r="O305"/>
  <c r="O333"/>
  <c r="P291"/>
  <c r="P277"/>
  <c r="Y36"/>
  <c r="X51"/>
  <c r="R105"/>
  <c r="AV105"/>
  <c r="AV132"/>
  <c r="O351"/>
  <c r="O263"/>
  <c r="O250"/>
  <c r="O237"/>
  <c r="O218"/>
  <c r="O202"/>
  <c r="O195"/>
  <c r="AV83"/>
  <c r="R128"/>
  <c r="R132"/>
  <c r="O177"/>
  <c r="Q54"/>
  <c r="S83"/>
  <c r="P533" s="1"/>
  <c r="P67"/>
  <c r="P61"/>
  <c r="P73"/>
  <c r="O74"/>
  <c r="P44"/>
  <c r="O45"/>
  <c r="P477" l="1"/>
  <c r="P430"/>
  <c r="P501"/>
  <c r="P454"/>
  <c r="P377"/>
  <c r="P369"/>
  <c r="P399"/>
  <c r="Z36"/>
  <c r="Y51"/>
  <c r="P333"/>
  <c r="Q291"/>
  <c r="P322"/>
  <c r="P315"/>
  <c r="P305"/>
  <c r="Q277"/>
  <c r="S105"/>
  <c r="AW105"/>
  <c r="AW132"/>
  <c r="P351"/>
  <c r="P263"/>
  <c r="P250"/>
  <c r="P237"/>
  <c r="P218"/>
  <c r="P202"/>
  <c r="P195"/>
  <c r="AW83"/>
  <c r="S128"/>
  <c r="S132"/>
  <c r="P177"/>
  <c r="R54"/>
  <c r="T83"/>
  <c r="Q533" s="1"/>
  <c r="Q61"/>
  <c r="Q67"/>
  <c r="Q73"/>
  <c r="P74"/>
  <c r="Q44"/>
  <c r="P45"/>
  <c r="Q477" l="1"/>
  <c r="Q430"/>
  <c r="Q501"/>
  <c r="Q454"/>
  <c r="Q377"/>
  <c r="Q369"/>
  <c r="Q399"/>
  <c r="AA36"/>
  <c r="Z51"/>
  <c r="Q322"/>
  <c r="Q315"/>
  <c r="Q305"/>
  <c r="Q333"/>
  <c r="R291"/>
  <c r="R277"/>
  <c r="T105"/>
  <c r="AX105"/>
  <c r="AX132"/>
  <c r="Q351"/>
  <c r="Q263"/>
  <c r="Q250"/>
  <c r="Q237"/>
  <c r="Q218"/>
  <c r="Q202"/>
  <c r="Q195"/>
  <c r="AX83"/>
  <c r="T128"/>
  <c r="T132"/>
  <c r="Q177"/>
  <c r="S54"/>
  <c r="U83"/>
  <c r="R533" s="1"/>
  <c r="R67"/>
  <c r="R61"/>
  <c r="R73"/>
  <c r="Q74"/>
  <c r="R44"/>
  <c r="Q45"/>
  <c r="R477" l="1"/>
  <c r="R430"/>
  <c r="R501"/>
  <c r="R454"/>
  <c r="R377"/>
  <c r="R369"/>
  <c r="R399"/>
  <c r="R333"/>
  <c r="S291"/>
  <c r="R322"/>
  <c r="R315"/>
  <c r="R305"/>
  <c r="S277"/>
  <c r="AB36"/>
  <c r="AA51"/>
  <c r="U105"/>
  <c r="AY105"/>
  <c r="AY132"/>
  <c r="R351"/>
  <c r="R263"/>
  <c r="R250"/>
  <c r="R237"/>
  <c r="R218"/>
  <c r="R202"/>
  <c r="R195"/>
  <c r="AY83"/>
  <c r="U128"/>
  <c r="U132"/>
  <c r="R177"/>
  <c r="V82"/>
  <c r="T54"/>
  <c r="V83"/>
  <c r="S533" s="1"/>
  <c r="S67"/>
  <c r="S61"/>
  <c r="S73"/>
  <c r="R74"/>
  <c r="S44"/>
  <c r="R45"/>
  <c r="S361" l="1"/>
  <c r="S360"/>
  <c r="S359"/>
  <c r="S358"/>
  <c r="S357"/>
  <c r="S356"/>
  <c r="S355"/>
  <c r="S354"/>
  <c r="S353"/>
  <c r="S352"/>
  <c r="S343"/>
  <c r="S342"/>
  <c r="S341"/>
  <c r="S340"/>
  <c r="S339"/>
  <c r="S338"/>
  <c r="S337"/>
  <c r="S336"/>
  <c r="S335"/>
  <c r="S334"/>
  <c r="S388"/>
  <c r="S379"/>
  <c r="S389"/>
  <c r="S378"/>
  <c r="S234"/>
  <c r="S233"/>
  <c r="S220"/>
  <c r="S215"/>
  <c r="S214"/>
  <c r="S221"/>
  <c r="S523"/>
  <c r="S513"/>
  <c r="S522"/>
  <c r="S527"/>
  <c r="S532"/>
  <c r="S514"/>
  <c r="S508"/>
  <c r="S512"/>
  <c r="S390"/>
  <c r="S380"/>
  <c r="S385"/>
  <c r="S477"/>
  <c r="S430"/>
  <c r="S491"/>
  <c r="S490"/>
  <c r="S482"/>
  <c r="S481"/>
  <c r="S480"/>
  <c r="S476"/>
  <c r="S468"/>
  <c r="S463"/>
  <c r="S488"/>
  <c r="S467"/>
  <c r="S465"/>
  <c r="S459"/>
  <c r="S457"/>
  <c r="S438"/>
  <c r="S436"/>
  <c r="S458"/>
  <c r="S439"/>
  <c r="S437"/>
  <c r="S429"/>
  <c r="S231"/>
  <c r="S212"/>
  <c r="S219"/>
  <c r="S400"/>
  <c r="S501"/>
  <c r="S454"/>
  <c r="S377"/>
  <c r="S500"/>
  <c r="S506" s="1"/>
  <c r="S453"/>
  <c r="S376"/>
  <c r="S369"/>
  <c r="S399"/>
  <c r="S398"/>
  <c r="S401" s="1"/>
  <c r="S368"/>
  <c r="S321"/>
  <c r="S314"/>
  <c r="S304"/>
  <c r="S332"/>
  <c r="T290"/>
  <c r="T276"/>
  <c r="AC36"/>
  <c r="AB51"/>
  <c r="S322"/>
  <c r="S323" s="1"/>
  <c r="S315"/>
  <c r="S305"/>
  <c r="S333"/>
  <c r="T291"/>
  <c r="T277"/>
  <c r="S232"/>
  <c r="S213"/>
  <c r="V105"/>
  <c r="AZ105"/>
  <c r="V104"/>
  <c r="AZ104"/>
  <c r="S187"/>
  <c r="S192" s="1"/>
  <c r="S186"/>
  <c r="S189"/>
  <c r="AZ132"/>
  <c r="AZ131"/>
  <c r="S351"/>
  <c r="S263"/>
  <c r="S250"/>
  <c r="S237"/>
  <c r="S218"/>
  <c r="S202"/>
  <c r="S350"/>
  <c r="S262"/>
  <c r="S249"/>
  <c r="S236"/>
  <c r="S217"/>
  <c r="S201"/>
  <c r="S195"/>
  <c r="AZ83"/>
  <c r="S194"/>
  <c r="AZ82"/>
  <c r="V128"/>
  <c r="V132"/>
  <c r="V131"/>
  <c r="V127"/>
  <c r="S177"/>
  <c r="S176"/>
  <c r="W82"/>
  <c r="U54"/>
  <c r="W83"/>
  <c r="T533" s="1"/>
  <c r="T67"/>
  <c r="T61"/>
  <c r="T73"/>
  <c r="S74"/>
  <c r="T44"/>
  <c r="S45"/>
  <c r="T361" l="1"/>
  <c r="T360"/>
  <c r="T359"/>
  <c r="T358"/>
  <c r="T357"/>
  <c r="T356"/>
  <c r="T355"/>
  <c r="T354"/>
  <c r="T353"/>
  <c r="T352"/>
  <c r="T343"/>
  <c r="T342"/>
  <c r="T341"/>
  <c r="T340"/>
  <c r="T339"/>
  <c r="T338"/>
  <c r="T337"/>
  <c r="T336"/>
  <c r="T335"/>
  <c r="T334"/>
  <c r="T389"/>
  <c r="T378"/>
  <c r="T388"/>
  <c r="T379"/>
  <c r="T221"/>
  <c r="T234"/>
  <c r="T233"/>
  <c r="T220"/>
  <c r="T215"/>
  <c r="T214"/>
  <c r="T523"/>
  <c r="T513"/>
  <c r="T522"/>
  <c r="T527"/>
  <c r="S382"/>
  <c r="T532"/>
  <c r="T514"/>
  <c r="S188"/>
  <c r="S435" s="1"/>
  <c r="T512"/>
  <c r="T390"/>
  <c r="T508"/>
  <c r="T385"/>
  <c r="T380"/>
  <c r="S507"/>
  <c r="S392"/>
  <c r="S434"/>
  <c r="T477"/>
  <c r="T430"/>
  <c r="S432" s="1"/>
  <c r="T488"/>
  <c r="T467"/>
  <c r="T465"/>
  <c r="T491"/>
  <c r="T490"/>
  <c r="T482"/>
  <c r="T481"/>
  <c r="T480"/>
  <c r="T476"/>
  <c r="T468"/>
  <c r="T463"/>
  <c r="T458"/>
  <c r="T439"/>
  <c r="T437"/>
  <c r="T459"/>
  <c r="T457"/>
  <c r="T438"/>
  <c r="T436"/>
  <c r="T429"/>
  <c r="T231"/>
  <c r="T212"/>
  <c r="S191"/>
  <c r="S404"/>
  <c r="S344"/>
  <c r="S345" s="1"/>
  <c r="S362"/>
  <c r="T219"/>
  <c r="T400"/>
  <c r="T501"/>
  <c r="S504" s="1"/>
  <c r="T454"/>
  <c r="T377"/>
  <c r="T500"/>
  <c r="T506" s="1"/>
  <c r="T453"/>
  <c r="T376"/>
  <c r="T369"/>
  <c r="T399"/>
  <c r="S405" s="1"/>
  <c r="T398"/>
  <c r="T401" s="1"/>
  <c r="T368"/>
  <c r="T333"/>
  <c r="U291"/>
  <c r="T322"/>
  <c r="T315"/>
  <c r="T305"/>
  <c r="U277"/>
  <c r="T332"/>
  <c r="U290"/>
  <c r="T323"/>
  <c r="T321"/>
  <c r="T314"/>
  <c r="T304"/>
  <c r="U276"/>
  <c r="AD36"/>
  <c r="AC51"/>
  <c r="S326"/>
  <c r="S327"/>
  <c r="S328" s="1"/>
  <c r="S324"/>
  <c r="S325" s="1"/>
  <c r="T213"/>
  <c r="T232"/>
  <c r="W105"/>
  <c r="BA105"/>
  <c r="W104"/>
  <c r="BA104"/>
  <c r="T186"/>
  <c r="T189"/>
  <c r="T187"/>
  <c r="T192" s="1"/>
  <c r="BA132"/>
  <c r="BA131"/>
  <c r="T351"/>
  <c r="T263"/>
  <c r="T250"/>
  <c r="T237"/>
  <c r="T218"/>
  <c r="T202"/>
  <c r="T350"/>
  <c r="T262"/>
  <c r="T249"/>
  <c r="T236"/>
  <c r="T217"/>
  <c r="T201"/>
  <c r="T195"/>
  <c r="BA83"/>
  <c r="T194"/>
  <c r="BA82"/>
  <c r="W128"/>
  <c r="W132"/>
  <c r="W127"/>
  <c r="W131"/>
  <c r="T177"/>
  <c r="T176"/>
  <c r="X82"/>
  <c r="V54"/>
  <c r="X83"/>
  <c r="U533" s="1"/>
  <c r="U61"/>
  <c r="U67"/>
  <c r="U73"/>
  <c r="T74"/>
  <c r="U44"/>
  <c r="T45"/>
  <c r="U361" l="1"/>
  <c r="U360"/>
  <c r="U359"/>
  <c r="U358"/>
  <c r="U357"/>
  <c r="U356"/>
  <c r="U355"/>
  <c r="U354"/>
  <c r="U353"/>
  <c r="U352"/>
  <c r="U343"/>
  <c r="U342"/>
  <c r="U341"/>
  <c r="U340"/>
  <c r="U339"/>
  <c r="U338"/>
  <c r="U337"/>
  <c r="U336"/>
  <c r="U335"/>
  <c r="U334"/>
  <c r="U388"/>
  <c r="U379"/>
  <c r="U389"/>
  <c r="U378"/>
  <c r="U234"/>
  <c r="U233"/>
  <c r="U220"/>
  <c r="U215"/>
  <c r="U214"/>
  <c r="U221"/>
  <c r="U523"/>
  <c r="U513"/>
  <c r="U522"/>
  <c r="S190"/>
  <c r="T191"/>
  <c r="T382"/>
  <c r="U527"/>
  <c r="T392"/>
  <c r="U532"/>
  <c r="U514"/>
  <c r="U508"/>
  <c r="U512"/>
  <c r="U390"/>
  <c r="U380"/>
  <c r="U385"/>
  <c r="S346"/>
  <c r="S347" s="1"/>
  <c r="T507"/>
  <c r="T434"/>
  <c r="U477"/>
  <c r="U430"/>
  <c r="U491"/>
  <c r="U490"/>
  <c r="U482"/>
  <c r="U481"/>
  <c r="U480"/>
  <c r="U476"/>
  <c r="U468"/>
  <c r="U463"/>
  <c r="U488"/>
  <c r="U467"/>
  <c r="U465"/>
  <c r="U459"/>
  <c r="U457"/>
  <c r="U438"/>
  <c r="U436"/>
  <c r="U458"/>
  <c r="U439"/>
  <c r="U437"/>
  <c r="U429"/>
  <c r="U231"/>
  <c r="U212"/>
  <c r="T188"/>
  <c r="T190" s="1"/>
  <c r="T344"/>
  <c r="T345" s="1"/>
  <c r="T435"/>
  <c r="S306"/>
  <c r="S319" s="1"/>
  <c r="T362"/>
  <c r="S363"/>
  <c r="S364"/>
  <c r="S372"/>
  <c r="S365"/>
  <c r="U219"/>
  <c r="U400"/>
  <c r="U501"/>
  <c r="U454"/>
  <c r="U377"/>
  <c r="U500"/>
  <c r="U506" s="1"/>
  <c r="U453"/>
  <c r="U376"/>
  <c r="U398"/>
  <c r="U401" s="1"/>
  <c r="U369"/>
  <c r="U399"/>
  <c r="U368"/>
  <c r="AE36"/>
  <c r="AD51"/>
  <c r="U322"/>
  <c r="U315"/>
  <c r="U305"/>
  <c r="V277"/>
  <c r="U333"/>
  <c r="V291"/>
  <c r="U323"/>
  <c r="U321"/>
  <c r="U314"/>
  <c r="U304"/>
  <c r="U332"/>
  <c r="V290"/>
  <c r="V276"/>
  <c r="T327"/>
  <c r="T328" s="1"/>
  <c r="T324"/>
  <c r="T325" s="1"/>
  <c r="T326"/>
  <c r="U232"/>
  <c r="U213"/>
  <c r="X105"/>
  <c r="BB105"/>
  <c r="X104"/>
  <c r="BB104"/>
  <c r="U187"/>
  <c r="U192" s="1"/>
  <c r="U186"/>
  <c r="U189"/>
  <c r="BB132"/>
  <c r="BB131"/>
  <c r="U350"/>
  <c r="U262"/>
  <c r="U249"/>
  <c r="U236"/>
  <c r="U217"/>
  <c r="U201"/>
  <c r="U351"/>
  <c r="U263"/>
  <c r="U250"/>
  <c r="U237"/>
  <c r="U218"/>
  <c r="U202"/>
  <c r="U195"/>
  <c r="BB83"/>
  <c r="U194"/>
  <c r="BB82"/>
  <c r="X131"/>
  <c r="X127"/>
  <c r="X128"/>
  <c r="X132"/>
  <c r="U177"/>
  <c r="U176"/>
  <c r="Y82"/>
  <c r="W54"/>
  <c r="Y83"/>
  <c r="V533" s="1"/>
  <c r="V67"/>
  <c r="V61"/>
  <c r="V73"/>
  <c r="U74"/>
  <c r="V44"/>
  <c r="U45"/>
  <c r="V361" l="1"/>
  <c r="V360"/>
  <c r="V359"/>
  <c r="V358"/>
  <c r="V357"/>
  <c r="V356"/>
  <c r="V355"/>
  <c r="V354"/>
  <c r="V353"/>
  <c r="V352"/>
  <c r="V343"/>
  <c r="V342"/>
  <c r="V341"/>
  <c r="V340"/>
  <c r="V339"/>
  <c r="V338"/>
  <c r="V337"/>
  <c r="V336"/>
  <c r="V335"/>
  <c r="V334"/>
  <c r="V389"/>
  <c r="V378"/>
  <c r="V388"/>
  <c r="V379"/>
  <c r="V221"/>
  <c r="V234"/>
  <c r="V233"/>
  <c r="V220"/>
  <c r="V215"/>
  <c r="V214"/>
  <c r="V523"/>
  <c r="V513"/>
  <c r="V522"/>
  <c r="S348"/>
  <c r="T346"/>
  <c r="T347" s="1"/>
  <c r="V527"/>
  <c r="S370"/>
  <c r="S383" s="1"/>
  <c r="S386" s="1"/>
  <c r="S374"/>
  <c r="V532"/>
  <c r="V514"/>
  <c r="U382"/>
  <c r="V512"/>
  <c r="V390"/>
  <c r="V508"/>
  <c r="V385"/>
  <c r="V380"/>
  <c r="T404"/>
  <c r="T432"/>
  <c r="U434"/>
  <c r="U507"/>
  <c r="U392"/>
  <c r="S384"/>
  <c r="S387" s="1"/>
  <c r="S394" s="1"/>
  <c r="S503"/>
  <c r="S534" s="1"/>
  <c r="S536" s="1"/>
  <c r="T504"/>
  <c r="S431"/>
  <c r="V477"/>
  <c r="V430"/>
  <c r="V488"/>
  <c r="V467"/>
  <c r="V465"/>
  <c r="V491"/>
  <c r="V490"/>
  <c r="V482"/>
  <c r="V481"/>
  <c r="V480"/>
  <c r="V476"/>
  <c r="V468"/>
  <c r="V463"/>
  <c r="V458"/>
  <c r="V439"/>
  <c r="V437"/>
  <c r="V459"/>
  <c r="V457"/>
  <c r="V438"/>
  <c r="V436"/>
  <c r="V429"/>
  <c r="V231"/>
  <c r="V212"/>
  <c r="U188"/>
  <c r="U190" s="1"/>
  <c r="T405"/>
  <c r="S308"/>
  <c r="S309" s="1"/>
  <c r="S310" s="1"/>
  <c r="U344"/>
  <c r="U345" s="1"/>
  <c r="T306"/>
  <c r="T308" s="1"/>
  <c r="T309" s="1"/>
  <c r="T310" s="1"/>
  <c r="U346"/>
  <c r="U347" s="1"/>
  <c r="U362"/>
  <c r="T372"/>
  <c r="T364"/>
  <c r="T363"/>
  <c r="U191"/>
  <c r="S373"/>
  <c r="S366"/>
  <c r="S371" s="1"/>
  <c r="V219"/>
  <c r="V400"/>
  <c r="V500"/>
  <c r="V506" s="1"/>
  <c r="V453"/>
  <c r="V376"/>
  <c r="V501"/>
  <c r="U504" s="1"/>
  <c r="V454"/>
  <c r="V377"/>
  <c r="V398"/>
  <c r="V401" s="1"/>
  <c r="V369"/>
  <c r="V399"/>
  <c r="U405" s="1"/>
  <c r="V368"/>
  <c r="AF36"/>
  <c r="AE51"/>
  <c r="V333"/>
  <c r="W291"/>
  <c r="V322"/>
  <c r="V315"/>
  <c r="V305"/>
  <c r="W277"/>
  <c r="V332"/>
  <c r="W290"/>
  <c r="V323"/>
  <c r="V321"/>
  <c r="V314"/>
  <c r="V304"/>
  <c r="W276"/>
  <c r="U326"/>
  <c r="U327"/>
  <c r="U328" s="1"/>
  <c r="U324"/>
  <c r="U325" s="1"/>
  <c r="V213"/>
  <c r="V232"/>
  <c r="Y105"/>
  <c r="BC105"/>
  <c r="Y104"/>
  <c r="BC104"/>
  <c r="V186"/>
  <c r="V189"/>
  <c r="V187"/>
  <c r="V192" s="1"/>
  <c r="BC132"/>
  <c r="BC131"/>
  <c r="V350"/>
  <c r="V262"/>
  <c r="V249"/>
  <c r="V236"/>
  <c r="V217"/>
  <c r="V201"/>
  <c r="V351"/>
  <c r="V263"/>
  <c r="V250"/>
  <c r="V237"/>
  <c r="V218"/>
  <c r="V202"/>
  <c r="V195"/>
  <c r="BC83"/>
  <c r="V194"/>
  <c r="BC82"/>
  <c r="Y128"/>
  <c r="Y132"/>
  <c r="Y127"/>
  <c r="Y131"/>
  <c r="V177"/>
  <c r="V176"/>
  <c r="Z82"/>
  <c r="X54"/>
  <c r="Z83"/>
  <c r="W533" s="1"/>
  <c r="W67"/>
  <c r="W61"/>
  <c r="W73"/>
  <c r="V74"/>
  <c r="W44"/>
  <c r="V45"/>
  <c r="W361" l="1"/>
  <c r="W360"/>
  <c r="W359"/>
  <c r="W358"/>
  <c r="W357"/>
  <c r="W356"/>
  <c r="W355"/>
  <c r="W354"/>
  <c r="W353"/>
  <c r="W352"/>
  <c r="W343"/>
  <c r="W342"/>
  <c r="W341"/>
  <c r="W340"/>
  <c r="W339"/>
  <c r="W338"/>
  <c r="W337"/>
  <c r="W336"/>
  <c r="W335"/>
  <c r="W334"/>
  <c r="W388"/>
  <c r="W379"/>
  <c r="W389"/>
  <c r="W378"/>
  <c r="W234"/>
  <c r="W233"/>
  <c r="W220"/>
  <c r="W215"/>
  <c r="W214"/>
  <c r="W221"/>
  <c r="W523"/>
  <c r="W513"/>
  <c r="W522"/>
  <c r="T348"/>
  <c r="T374"/>
  <c r="S402"/>
  <c r="U435"/>
  <c r="T319"/>
  <c r="W527"/>
  <c r="U348"/>
  <c r="U404"/>
  <c r="W532"/>
  <c r="W514"/>
  <c r="T384"/>
  <c r="T387" s="1"/>
  <c r="T394" s="1"/>
  <c r="T503"/>
  <c r="T534" s="1"/>
  <c r="T536" s="1"/>
  <c r="V434"/>
  <c r="V507"/>
  <c r="U432"/>
  <c r="W508"/>
  <c r="W512"/>
  <c r="W390"/>
  <c r="W380"/>
  <c r="W385"/>
  <c r="V382"/>
  <c r="V392"/>
  <c r="W491"/>
  <c r="W490"/>
  <c r="W482"/>
  <c r="W481"/>
  <c r="W480"/>
  <c r="W476"/>
  <c r="W468"/>
  <c r="W463"/>
  <c r="W488"/>
  <c r="W467"/>
  <c r="W465"/>
  <c r="W459"/>
  <c r="W457"/>
  <c r="W438"/>
  <c r="W436"/>
  <c r="W458"/>
  <c r="W439"/>
  <c r="W437"/>
  <c r="W429"/>
  <c r="W231"/>
  <c r="W212"/>
  <c r="S460"/>
  <c r="S483"/>
  <c r="V188"/>
  <c r="V190" s="1"/>
  <c r="W477"/>
  <c r="W430"/>
  <c r="V432" s="1"/>
  <c r="V191"/>
  <c r="V362"/>
  <c r="V363" s="1"/>
  <c r="V344"/>
  <c r="U306"/>
  <c r="U319" s="1"/>
  <c r="T365"/>
  <c r="T370" s="1"/>
  <c r="T383" s="1"/>
  <c r="T386" s="1"/>
  <c r="V364"/>
  <c r="V365" s="1"/>
  <c r="V345"/>
  <c r="T373"/>
  <c r="T366"/>
  <c r="T371" s="1"/>
  <c r="U372"/>
  <c r="U363"/>
  <c r="U364"/>
  <c r="U374" s="1"/>
  <c r="W219"/>
  <c r="W400"/>
  <c r="W501"/>
  <c r="V504" s="1"/>
  <c r="W454"/>
  <c r="W377"/>
  <c r="W500"/>
  <c r="W506" s="1"/>
  <c r="W453"/>
  <c r="W376"/>
  <c r="W398"/>
  <c r="W401" s="1"/>
  <c r="W369"/>
  <c r="W399"/>
  <c r="V405" s="1"/>
  <c r="W368"/>
  <c r="W322"/>
  <c r="W315"/>
  <c r="W305"/>
  <c r="X277"/>
  <c r="W333"/>
  <c r="X291"/>
  <c r="W323"/>
  <c r="W321"/>
  <c r="W314"/>
  <c r="W304"/>
  <c r="W332"/>
  <c r="X290"/>
  <c r="X276"/>
  <c r="AG36"/>
  <c r="AF51"/>
  <c r="V327"/>
  <c r="V328" s="1"/>
  <c r="V324"/>
  <c r="V325" s="1"/>
  <c r="V326"/>
  <c r="W232"/>
  <c r="W213"/>
  <c r="Z105"/>
  <c r="BD105"/>
  <c r="Z104"/>
  <c r="BD104"/>
  <c r="W187"/>
  <c r="W192" s="1"/>
  <c r="W186"/>
  <c r="W189"/>
  <c r="BD132"/>
  <c r="BD131"/>
  <c r="W351"/>
  <c r="W263"/>
  <c r="W250"/>
  <c r="W237"/>
  <c r="W218"/>
  <c r="W202"/>
  <c r="W350"/>
  <c r="W262"/>
  <c r="W249"/>
  <c r="W236"/>
  <c r="W217"/>
  <c r="W201"/>
  <c r="W195"/>
  <c r="BD83"/>
  <c r="W194"/>
  <c r="BD82"/>
  <c r="Z128"/>
  <c r="Z132"/>
  <c r="Z131"/>
  <c r="Z127"/>
  <c r="W177"/>
  <c r="W176"/>
  <c r="AA82"/>
  <c r="Y54"/>
  <c r="AA83"/>
  <c r="X533" s="1"/>
  <c r="X67"/>
  <c r="X61"/>
  <c r="X73"/>
  <c r="W74"/>
  <c r="X44"/>
  <c r="W45"/>
  <c r="X361" l="1"/>
  <c r="X360"/>
  <c r="X359"/>
  <c r="X358"/>
  <c r="X357"/>
  <c r="X356"/>
  <c r="X355"/>
  <c r="X354"/>
  <c r="X353"/>
  <c r="X352"/>
  <c r="X343"/>
  <c r="X342"/>
  <c r="X341"/>
  <c r="X340"/>
  <c r="X339"/>
  <c r="X338"/>
  <c r="X337"/>
  <c r="X336"/>
  <c r="X335"/>
  <c r="X334"/>
  <c r="X389"/>
  <c r="X378"/>
  <c r="X388"/>
  <c r="X379"/>
  <c r="X221"/>
  <c r="X234"/>
  <c r="X233"/>
  <c r="X220"/>
  <c r="X215"/>
  <c r="X214"/>
  <c r="X523"/>
  <c r="X513"/>
  <c r="X522"/>
  <c r="X527"/>
  <c r="V404"/>
  <c r="V435"/>
  <c r="W382"/>
  <c r="X532"/>
  <c r="X514"/>
  <c r="X512"/>
  <c r="X390"/>
  <c r="X508"/>
  <c r="X392"/>
  <c r="X385"/>
  <c r="X380"/>
  <c r="U308"/>
  <c r="U309" s="1"/>
  <c r="U310" s="1"/>
  <c r="V372"/>
  <c r="U384"/>
  <c r="U387" s="1"/>
  <c r="U394" s="1"/>
  <c r="U503"/>
  <c r="U534" s="1"/>
  <c r="U536" s="1"/>
  <c r="W434"/>
  <c r="W507"/>
  <c r="W392"/>
  <c r="T431"/>
  <c r="T483"/>
  <c r="T460"/>
  <c r="S456"/>
  <c r="X477"/>
  <c r="X430"/>
  <c r="W432" s="1"/>
  <c r="X488"/>
  <c r="X467"/>
  <c r="X465"/>
  <c r="X491"/>
  <c r="X490"/>
  <c r="X482"/>
  <c r="X481"/>
  <c r="X480"/>
  <c r="X476"/>
  <c r="X468"/>
  <c r="X463"/>
  <c r="X458"/>
  <c r="X439"/>
  <c r="X437"/>
  <c r="X459"/>
  <c r="X457"/>
  <c r="X438"/>
  <c r="X436"/>
  <c r="X429"/>
  <c r="X231"/>
  <c r="X212"/>
  <c r="S479"/>
  <c r="W191"/>
  <c r="V306"/>
  <c r="V308" s="1"/>
  <c r="V309" s="1"/>
  <c r="V310" s="1"/>
  <c r="T402"/>
  <c r="V346"/>
  <c r="V347" s="1"/>
  <c r="V370" s="1"/>
  <c r="V383" s="1"/>
  <c r="V386" s="1"/>
  <c r="W344"/>
  <c r="W346" s="1"/>
  <c r="W347" s="1"/>
  <c r="W362"/>
  <c r="W188"/>
  <c r="W190" s="1"/>
  <c r="U365"/>
  <c r="U370" s="1"/>
  <c r="U383" s="1"/>
  <c r="U386" s="1"/>
  <c r="U366"/>
  <c r="U371" s="1"/>
  <c r="U373"/>
  <c r="V373"/>
  <c r="V366"/>
  <c r="X219"/>
  <c r="X400"/>
  <c r="X501"/>
  <c r="X454"/>
  <c r="X377"/>
  <c r="X500"/>
  <c r="X506" s="1"/>
  <c r="X453"/>
  <c r="X376"/>
  <c r="X369"/>
  <c r="X399"/>
  <c r="W405" s="1"/>
  <c r="X398"/>
  <c r="X401" s="1"/>
  <c r="X368"/>
  <c r="X333"/>
  <c r="Y291"/>
  <c r="X322"/>
  <c r="X315"/>
  <c r="X305"/>
  <c r="Y277"/>
  <c r="X332"/>
  <c r="Y290"/>
  <c r="X323"/>
  <c r="X321"/>
  <c r="X314"/>
  <c r="X304"/>
  <c r="Y276"/>
  <c r="AH36"/>
  <c r="AG51"/>
  <c r="W326"/>
  <c r="W327"/>
  <c r="W328" s="1"/>
  <c r="W324"/>
  <c r="W325" s="1"/>
  <c r="X213"/>
  <c r="X232"/>
  <c r="AA105"/>
  <c r="BE105"/>
  <c r="AA104"/>
  <c r="BE104"/>
  <c r="X186"/>
  <c r="X189"/>
  <c r="X187"/>
  <c r="X192" s="1"/>
  <c r="BE132"/>
  <c r="BE131"/>
  <c r="X351"/>
  <c r="X263"/>
  <c r="X250"/>
  <c r="X237"/>
  <c r="X218"/>
  <c r="X202"/>
  <c r="X350"/>
  <c r="X262"/>
  <c r="X249"/>
  <c r="X236"/>
  <c r="X217"/>
  <c r="X201"/>
  <c r="X195"/>
  <c r="BE83"/>
  <c r="X194"/>
  <c r="BE82"/>
  <c r="AA128"/>
  <c r="AA132"/>
  <c r="AA127"/>
  <c r="AA131"/>
  <c r="X177"/>
  <c r="X176"/>
  <c r="AB82"/>
  <c r="Z54"/>
  <c r="AB83"/>
  <c r="Y533" s="1"/>
  <c r="Y61"/>
  <c r="Y67"/>
  <c r="Y73"/>
  <c r="X74"/>
  <c r="Y44"/>
  <c r="X45"/>
  <c r="Y361" l="1"/>
  <c r="Y360"/>
  <c r="Y359"/>
  <c r="Y358"/>
  <c r="Y357"/>
  <c r="Y356"/>
  <c r="Y355"/>
  <c r="Y354"/>
  <c r="Y353"/>
  <c r="Y352"/>
  <c r="Y343"/>
  <c r="Y342"/>
  <c r="Y341"/>
  <c r="Y340"/>
  <c r="Y339"/>
  <c r="Y338"/>
  <c r="Y337"/>
  <c r="Y336"/>
  <c r="Y335"/>
  <c r="Y334"/>
  <c r="Y388"/>
  <c r="Y379"/>
  <c r="Y389"/>
  <c r="Y378"/>
  <c r="Y234"/>
  <c r="Y233"/>
  <c r="Y220"/>
  <c r="Y215"/>
  <c r="Y214"/>
  <c r="Y221"/>
  <c r="Y523"/>
  <c r="Y513"/>
  <c r="Y522"/>
  <c r="Y527"/>
  <c r="V348"/>
  <c r="V371" s="1"/>
  <c r="V374"/>
  <c r="V319"/>
  <c r="Y532"/>
  <c r="Y514"/>
  <c r="X191"/>
  <c r="Y508"/>
  <c r="Y512"/>
  <c r="Y390"/>
  <c r="Y380"/>
  <c r="Y385"/>
  <c r="V384"/>
  <c r="V387" s="1"/>
  <c r="V394" s="1"/>
  <c r="V503"/>
  <c r="V534" s="1"/>
  <c r="V536" s="1"/>
  <c r="W504"/>
  <c r="X382"/>
  <c r="X507"/>
  <c r="W345"/>
  <c r="X434"/>
  <c r="V431"/>
  <c r="U431"/>
  <c r="Y477"/>
  <c r="Y430"/>
  <c r="U483"/>
  <c r="U460"/>
  <c r="T456"/>
  <c r="Y491"/>
  <c r="Y490"/>
  <c r="Y482"/>
  <c r="Y481"/>
  <c r="Y480"/>
  <c r="Y476"/>
  <c r="Y468"/>
  <c r="Y463"/>
  <c r="Y488"/>
  <c r="Y467"/>
  <c r="Y465"/>
  <c r="Y459"/>
  <c r="Y457"/>
  <c r="Y438"/>
  <c r="Y436"/>
  <c r="Y458"/>
  <c r="Y439"/>
  <c r="Y437"/>
  <c r="Y429"/>
  <c r="Y231"/>
  <c r="Y212"/>
  <c r="T479"/>
  <c r="X188"/>
  <c r="X190" s="1"/>
  <c r="W404"/>
  <c r="V402"/>
  <c r="W435"/>
  <c r="X344"/>
  <c r="X346" s="1"/>
  <c r="X347" s="1"/>
  <c r="W306"/>
  <c r="W319" s="1"/>
  <c r="X345"/>
  <c r="X362"/>
  <c r="U402"/>
  <c r="W348"/>
  <c r="W363"/>
  <c r="W372"/>
  <c r="W364"/>
  <c r="W374" s="1"/>
  <c r="Y219"/>
  <c r="Y400"/>
  <c r="Y500"/>
  <c r="Y506" s="1"/>
  <c r="Y453"/>
  <c r="Y376"/>
  <c r="Y501"/>
  <c r="X504" s="1"/>
  <c r="Y454"/>
  <c r="Y377"/>
  <c r="Y398"/>
  <c r="Y401" s="1"/>
  <c r="Y369"/>
  <c r="Y399"/>
  <c r="X405" s="1"/>
  <c r="Y368"/>
  <c r="AI36"/>
  <c r="AH51"/>
  <c r="Y322"/>
  <c r="Y323" s="1"/>
  <c r="Y315"/>
  <c r="Y305"/>
  <c r="Z277"/>
  <c r="Y333"/>
  <c r="Z291"/>
  <c r="Y321"/>
  <c r="Y314"/>
  <c r="Y304"/>
  <c r="Y332"/>
  <c r="Z290"/>
  <c r="Z276"/>
  <c r="X327"/>
  <c r="X328" s="1"/>
  <c r="X324"/>
  <c r="X325" s="1"/>
  <c r="X326"/>
  <c r="Y232"/>
  <c r="Y213"/>
  <c r="AB105"/>
  <c r="BF105"/>
  <c r="AB104"/>
  <c r="BF104"/>
  <c r="Y187"/>
  <c r="Y192" s="1"/>
  <c r="Y186"/>
  <c r="Y189"/>
  <c r="BF132"/>
  <c r="BF131"/>
  <c r="Y351"/>
  <c r="Y263"/>
  <c r="Y250"/>
  <c r="Y237"/>
  <c r="Y218"/>
  <c r="Y202"/>
  <c r="Y350"/>
  <c r="Y262"/>
  <c r="Y249"/>
  <c r="Y236"/>
  <c r="Y217"/>
  <c r="Y201"/>
  <c r="Y195"/>
  <c r="BF83"/>
  <c r="Y194"/>
  <c r="BF82"/>
  <c r="AB128"/>
  <c r="AB132"/>
  <c r="AB131"/>
  <c r="AB127"/>
  <c r="Y177"/>
  <c r="Y176"/>
  <c r="AC82"/>
  <c r="AA54"/>
  <c r="AC83"/>
  <c r="Z533" s="1"/>
  <c r="Z67"/>
  <c r="Z61"/>
  <c r="Z73"/>
  <c r="Y74"/>
  <c r="Z44"/>
  <c r="Y45"/>
  <c r="Z361" l="1"/>
  <c r="Z360"/>
  <c r="Z359"/>
  <c r="Z358"/>
  <c r="Z357"/>
  <c r="Z356"/>
  <c r="Z355"/>
  <c r="Z354"/>
  <c r="Z353"/>
  <c r="Z352"/>
  <c r="Z343"/>
  <c r="Z342"/>
  <c r="Z341"/>
  <c r="Z340"/>
  <c r="Z339"/>
  <c r="Z338"/>
  <c r="Z337"/>
  <c r="Z336"/>
  <c r="Z335"/>
  <c r="Z334"/>
  <c r="Z389"/>
  <c r="Z378"/>
  <c r="Z388"/>
  <c r="Z379"/>
  <c r="Z221"/>
  <c r="Z234"/>
  <c r="Z233"/>
  <c r="Z220"/>
  <c r="Z215"/>
  <c r="Z214"/>
  <c r="Z523"/>
  <c r="Z513"/>
  <c r="Z522"/>
  <c r="Z527"/>
  <c r="V460"/>
  <c r="V483"/>
  <c r="V479" s="1"/>
  <c r="Z532"/>
  <c r="Z514"/>
  <c r="Y507"/>
  <c r="Y382"/>
  <c r="Z512"/>
  <c r="Z390"/>
  <c r="Z508"/>
  <c r="Z392"/>
  <c r="Z385"/>
  <c r="Z380"/>
  <c r="X432"/>
  <c r="W384"/>
  <c r="W387" s="1"/>
  <c r="W394" s="1"/>
  <c r="W503"/>
  <c r="W534" s="1"/>
  <c r="W536" s="1"/>
  <c r="Y191"/>
  <c r="X404"/>
  <c r="Y434"/>
  <c r="Y392"/>
  <c r="V456"/>
  <c r="U456"/>
  <c r="Z477"/>
  <c r="Z430"/>
  <c r="Y432" s="1"/>
  <c r="Z488"/>
  <c r="Z467"/>
  <c r="Z465"/>
  <c r="Z491"/>
  <c r="Z490"/>
  <c r="Z482"/>
  <c r="Z481"/>
  <c r="Z480"/>
  <c r="Z476"/>
  <c r="Z468"/>
  <c r="Z463"/>
  <c r="Z458"/>
  <c r="Z439"/>
  <c r="Z437"/>
  <c r="Z459"/>
  <c r="Z457"/>
  <c r="Z438"/>
  <c r="Z436"/>
  <c r="Z429"/>
  <c r="Z231"/>
  <c r="Z212"/>
  <c r="U479"/>
  <c r="Y188"/>
  <c r="Y190" s="1"/>
  <c r="X306"/>
  <c r="X319" s="1"/>
  <c r="Y404"/>
  <c r="W308"/>
  <c r="W309" s="1"/>
  <c r="W310" s="1"/>
  <c r="Y435"/>
  <c r="X435"/>
  <c r="Y344"/>
  <c r="Y345" s="1"/>
  <c r="X348"/>
  <c r="Y346"/>
  <c r="Y347" s="1"/>
  <c r="Y362"/>
  <c r="W373"/>
  <c r="W366"/>
  <c r="W371" s="1"/>
  <c r="X372"/>
  <c r="X364"/>
  <c r="X374" s="1"/>
  <c r="X363"/>
  <c r="W365"/>
  <c r="W370" s="1"/>
  <c r="W383" s="1"/>
  <c r="W386" s="1"/>
  <c r="Z219"/>
  <c r="Z400"/>
  <c r="Z500"/>
  <c r="Z506" s="1"/>
  <c r="Z453"/>
  <c r="Z376"/>
  <c r="Z501"/>
  <c r="Y504" s="1"/>
  <c r="Z454"/>
  <c r="Z377"/>
  <c r="Z398"/>
  <c r="Z401" s="1"/>
  <c r="Z369"/>
  <c r="Z399"/>
  <c r="Z368"/>
  <c r="Z333"/>
  <c r="AA291"/>
  <c r="Z322"/>
  <c r="Z323" s="1"/>
  <c r="Z315"/>
  <c r="Z305"/>
  <c r="AA277"/>
  <c r="Z332"/>
  <c r="AA290"/>
  <c r="Z321"/>
  <c r="Z314"/>
  <c r="Z304"/>
  <c r="AA276"/>
  <c r="AJ36"/>
  <c r="AI51"/>
  <c r="Y326"/>
  <c r="Y327"/>
  <c r="Y328" s="1"/>
  <c r="Y324"/>
  <c r="Y325" s="1"/>
  <c r="Z213"/>
  <c r="Z232"/>
  <c r="AC105"/>
  <c r="BG105"/>
  <c r="AC104"/>
  <c r="BG104"/>
  <c r="Z186"/>
  <c r="Z189"/>
  <c r="Z187"/>
  <c r="Z192" s="1"/>
  <c r="BG132"/>
  <c r="BG131"/>
  <c r="Z351"/>
  <c r="Z263"/>
  <c r="Z250"/>
  <c r="Z237"/>
  <c r="Z218"/>
  <c r="Z202"/>
  <c r="Z350"/>
  <c r="Z262"/>
  <c r="Z249"/>
  <c r="Z236"/>
  <c r="Z217"/>
  <c r="Z201"/>
  <c r="Z195"/>
  <c r="BG83"/>
  <c r="Z194"/>
  <c r="BG82"/>
  <c r="AC127"/>
  <c r="AC131"/>
  <c r="AC128"/>
  <c r="AC132"/>
  <c r="Z177"/>
  <c r="Z176"/>
  <c r="AD82"/>
  <c r="AB54"/>
  <c r="AD83"/>
  <c r="AA533" s="1"/>
  <c r="AA67"/>
  <c r="AA61"/>
  <c r="AA73"/>
  <c r="Z74"/>
  <c r="AA44"/>
  <c r="Z45"/>
  <c r="AA361" l="1"/>
  <c r="AA360"/>
  <c r="AA359"/>
  <c r="AA358"/>
  <c r="AA357"/>
  <c r="AA356"/>
  <c r="AA355"/>
  <c r="AA354"/>
  <c r="AA353"/>
  <c r="AA352"/>
  <c r="AA343"/>
  <c r="AA342"/>
  <c r="AA341"/>
  <c r="AA340"/>
  <c r="AA339"/>
  <c r="AA338"/>
  <c r="AA337"/>
  <c r="AA336"/>
  <c r="AA335"/>
  <c r="AA334"/>
  <c r="AA388"/>
  <c r="AA379"/>
  <c r="AA389"/>
  <c r="AA378"/>
  <c r="AA234"/>
  <c r="AA233"/>
  <c r="AA220"/>
  <c r="AA215"/>
  <c r="AA214"/>
  <c r="AA221"/>
  <c r="AA523"/>
  <c r="AA513"/>
  <c r="AA522"/>
  <c r="AA527"/>
  <c r="AA532"/>
  <c r="AA514"/>
  <c r="Z382"/>
  <c r="Z507"/>
  <c r="AA508"/>
  <c r="AA512"/>
  <c r="AA390"/>
  <c r="AA380"/>
  <c r="AA385"/>
  <c r="AA382"/>
  <c r="X384"/>
  <c r="X387" s="1"/>
  <c r="X394" s="1"/>
  <c r="X503"/>
  <c r="X534" s="1"/>
  <c r="X536" s="1"/>
  <c r="X308"/>
  <c r="X309" s="1"/>
  <c r="X310" s="1"/>
  <c r="Z434"/>
  <c r="W431"/>
  <c r="AA477"/>
  <c r="AA430"/>
  <c r="Z432" s="1"/>
  <c r="AA491"/>
  <c r="AA490"/>
  <c r="AA482"/>
  <c r="AA481"/>
  <c r="AA480"/>
  <c r="AA476"/>
  <c r="AA468"/>
  <c r="AA463"/>
  <c r="AA488"/>
  <c r="AA467"/>
  <c r="AA465"/>
  <c r="AA459"/>
  <c r="AA457"/>
  <c r="AA438"/>
  <c r="AA436"/>
  <c r="AA458"/>
  <c r="AA439"/>
  <c r="AA437"/>
  <c r="AA429"/>
  <c r="AA231"/>
  <c r="AA212"/>
  <c r="W460"/>
  <c r="W483"/>
  <c r="Z188"/>
  <c r="Z404" s="1"/>
  <c r="Y405"/>
  <c r="Z344"/>
  <c r="Z346" s="1"/>
  <c r="Z347" s="1"/>
  <c r="Y306"/>
  <c r="Y319" s="1"/>
  <c r="X365"/>
  <c r="X370" s="1"/>
  <c r="X383" s="1"/>
  <c r="X386" s="1"/>
  <c r="Y348"/>
  <c r="Z362"/>
  <c r="Z372" s="1"/>
  <c r="W402"/>
  <c r="Y363"/>
  <c r="Y372"/>
  <c r="Y364"/>
  <c r="Y374" s="1"/>
  <c r="X373"/>
  <c r="X366"/>
  <c r="X371" s="1"/>
  <c r="Z191"/>
  <c r="AA219"/>
  <c r="AA400"/>
  <c r="AA501"/>
  <c r="Z504" s="1"/>
  <c r="AA454"/>
  <c r="AA377"/>
  <c r="AA500"/>
  <c r="AA506" s="1"/>
  <c r="AA453"/>
  <c r="AA376"/>
  <c r="AA369"/>
  <c r="AA399"/>
  <c r="Z405" s="1"/>
  <c r="AA398"/>
  <c r="AA401" s="1"/>
  <c r="AA368"/>
  <c r="AA321"/>
  <c r="AA314"/>
  <c r="AA304"/>
  <c r="AA332"/>
  <c r="AB290"/>
  <c r="AB276"/>
  <c r="AK36"/>
  <c r="AJ51"/>
  <c r="AA322"/>
  <c r="AA323" s="1"/>
  <c r="AA315"/>
  <c r="AA305"/>
  <c r="AB277"/>
  <c r="AA333"/>
  <c r="AB291"/>
  <c r="Z327"/>
  <c r="Z328" s="1"/>
  <c r="Z324"/>
  <c r="Z325" s="1"/>
  <c r="Z326"/>
  <c r="AA232"/>
  <c r="AA213"/>
  <c r="AD104"/>
  <c r="BH104"/>
  <c r="AD105"/>
  <c r="BH105"/>
  <c r="AA187"/>
  <c r="AA192" s="1"/>
  <c r="AA186"/>
  <c r="AA189"/>
  <c r="BH132"/>
  <c r="BH131"/>
  <c r="AA350"/>
  <c r="AA262"/>
  <c r="AA249"/>
  <c r="AA236"/>
  <c r="AA217"/>
  <c r="AA201"/>
  <c r="AA351"/>
  <c r="AA263"/>
  <c r="AA250"/>
  <c r="AA237"/>
  <c r="AA218"/>
  <c r="AA202"/>
  <c r="AA195"/>
  <c r="BH83"/>
  <c r="AA194"/>
  <c r="BH82"/>
  <c r="AD128"/>
  <c r="AD132"/>
  <c r="AD131"/>
  <c r="AD127"/>
  <c r="AA177"/>
  <c r="AA176"/>
  <c r="AE82"/>
  <c r="AC54"/>
  <c r="AE83"/>
  <c r="AB533" s="1"/>
  <c r="AB67"/>
  <c r="AB61"/>
  <c r="AB73"/>
  <c r="AA74"/>
  <c r="AB44"/>
  <c r="AA45"/>
  <c r="AB361" l="1"/>
  <c r="AB360"/>
  <c r="AB359"/>
  <c r="AB358"/>
  <c r="AB357"/>
  <c r="AB356"/>
  <c r="AB355"/>
  <c r="AB354"/>
  <c r="AB353"/>
  <c r="AB352"/>
  <c r="AB343"/>
  <c r="AB342"/>
  <c r="AB341"/>
  <c r="AB340"/>
  <c r="AB339"/>
  <c r="AB338"/>
  <c r="AB337"/>
  <c r="AB336"/>
  <c r="AB335"/>
  <c r="AB334"/>
  <c r="AB389"/>
  <c r="AB378"/>
  <c r="AB388"/>
  <c r="AB379"/>
  <c r="AB221"/>
  <c r="AB234"/>
  <c r="AB233"/>
  <c r="AB220"/>
  <c r="AB215"/>
  <c r="AB214"/>
  <c r="AB523"/>
  <c r="AB513"/>
  <c r="AB522"/>
  <c r="AB527"/>
  <c r="Z345"/>
  <c r="Z348" s="1"/>
  <c r="Z364"/>
  <c r="Z365" s="1"/>
  <c r="Z370" s="1"/>
  <c r="Z383" s="1"/>
  <c r="Z386" s="1"/>
  <c r="AB532"/>
  <c r="AB514"/>
  <c r="AA188"/>
  <c r="AA435" s="1"/>
  <c r="Z384"/>
  <c r="Z387" s="1"/>
  <c r="Z394" s="1"/>
  <c r="Z503"/>
  <c r="Z534" s="1"/>
  <c r="Z536" s="1"/>
  <c r="AB512"/>
  <c r="AB390"/>
  <c r="AB508"/>
  <c r="AB392"/>
  <c r="AB385"/>
  <c r="AB380"/>
  <c r="Y384"/>
  <c r="Y387" s="1"/>
  <c r="Y394" s="1"/>
  <c r="Y503"/>
  <c r="Y534" s="1"/>
  <c r="Y536" s="1"/>
  <c r="AA507"/>
  <c r="AA392"/>
  <c r="X402"/>
  <c r="Z363"/>
  <c r="AA434"/>
  <c r="X431"/>
  <c r="Y308"/>
  <c r="Y309" s="1"/>
  <c r="Y310" s="1"/>
  <c r="AB477"/>
  <c r="AB430"/>
  <c r="W479"/>
  <c r="AB488"/>
  <c r="AB467"/>
  <c r="AB465"/>
  <c r="AB491"/>
  <c r="AB490"/>
  <c r="AB482"/>
  <c r="AB481"/>
  <c r="AB480"/>
  <c r="AB476"/>
  <c r="AB468"/>
  <c r="AB463"/>
  <c r="AB458"/>
  <c r="AB439"/>
  <c r="AB437"/>
  <c r="AB459"/>
  <c r="AB457"/>
  <c r="AB438"/>
  <c r="AB436"/>
  <c r="AB429"/>
  <c r="AB231"/>
  <c r="AB212"/>
  <c r="X483"/>
  <c r="X460"/>
  <c r="Z190"/>
  <c r="Z435"/>
  <c r="W456"/>
  <c r="AA190"/>
  <c r="AA191"/>
  <c r="Z306"/>
  <c r="Z319" s="1"/>
  <c r="AA344"/>
  <c r="AA345" s="1"/>
  <c r="AA362"/>
  <c r="Y373"/>
  <c r="Y366"/>
  <c r="Y371" s="1"/>
  <c r="AA404"/>
  <c r="Y365"/>
  <c r="Y370" s="1"/>
  <c r="Y383" s="1"/>
  <c r="Y386" s="1"/>
  <c r="AB219"/>
  <c r="AB400"/>
  <c r="AB500"/>
  <c r="AB506" s="1"/>
  <c r="AB453"/>
  <c r="AB376"/>
  <c r="AB501"/>
  <c r="AA504" s="1"/>
  <c r="AB454"/>
  <c r="AB377"/>
  <c r="AB398"/>
  <c r="AB401" s="1"/>
  <c r="AB369"/>
  <c r="AB399"/>
  <c r="AA405" s="1"/>
  <c r="AB368"/>
  <c r="AB333"/>
  <c r="AC291"/>
  <c r="AB322"/>
  <c r="AB323" s="1"/>
  <c r="AB315"/>
  <c r="AB305"/>
  <c r="AC277"/>
  <c r="AL36"/>
  <c r="AK51"/>
  <c r="AB332"/>
  <c r="AC290"/>
  <c r="AB321"/>
  <c r="AB314"/>
  <c r="AB304"/>
  <c r="AC276"/>
  <c r="AA326"/>
  <c r="AA327"/>
  <c r="AA328" s="1"/>
  <c r="AA324"/>
  <c r="AA325" s="1"/>
  <c r="AB213"/>
  <c r="AB232"/>
  <c r="AE104"/>
  <c r="BI104"/>
  <c r="AE105"/>
  <c r="BI105"/>
  <c r="AB186"/>
  <c r="AB189"/>
  <c r="AB187"/>
  <c r="AB192" s="1"/>
  <c r="BI132"/>
  <c r="BI131"/>
  <c r="AB351"/>
  <c r="AB263"/>
  <c r="AB250"/>
  <c r="AB237"/>
  <c r="AB218"/>
  <c r="AB202"/>
  <c r="AB350"/>
  <c r="AB262"/>
  <c r="AB249"/>
  <c r="AB236"/>
  <c r="AB217"/>
  <c r="AB201"/>
  <c r="AB195"/>
  <c r="BI83"/>
  <c r="AB194"/>
  <c r="BI82"/>
  <c r="AE128"/>
  <c r="AE132"/>
  <c r="AE127"/>
  <c r="AE131"/>
  <c r="AB177"/>
  <c r="AB176"/>
  <c r="AF82"/>
  <c r="AD54"/>
  <c r="AF83"/>
  <c r="AC533" s="1"/>
  <c r="AC61"/>
  <c r="AC67"/>
  <c r="AC73"/>
  <c r="AB74"/>
  <c r="AC44"/>
  <c r="AB45"/>
  <c r="AC361" l="1"/>
  <c r="AC360"/>
  <c r="AC359"/>
  <c r="AC358"/>
  <c r="AC357"/>
  <c r="AC356"/>
  <c r="AC355"/>
  <c r="AC354"/>
  <c r="AC353"/>
  <c r="AC352"/>
  <c r="AC343"/>
  <c r="AC342"/>
  <c r="AC341"/>
  <c r="AC340"/>
  <c r="AC339"/>
  <c r="AC338"/>
  <c r="AC337"/>
  <c r="AC336"/>
  <c r="AC335"/>
  <c r="AC334"/>
  <c r="AC388"/>
  <c r="AC379"/>
  <c r="AC389"/>
  <c r="AC378"/>
  <c r="AC234"/>
  <c r="AC233"/>
  <c r="AC220"/>
  <c r="AC215"/>
  <c r="AC214"/>
  <c r="AC221"/>
  <c r="AC523"/>
  <c r="AC513"/>
  <c r="AC522"/>
  <c r="AA346"/>
  <c r="AA347" s="1"/>
  <c r="Z373"/>
  <c r="AB191"/>
  <c r="AC527"/>
  <c r="Z374"/>
  <c r="Z366"/>
  <c r="AC532"/>
  <c r="AC514"/>
  <c r="AA432"/>
  <c r="AB434"/>
  <c r="AB382"/>
  <c r="AB507"/>
  <c r="AC508"/>
  <c r="AC512"/>
  <c r="AC390"/>
  <c r="AC380"/>
  <c r="AC385"/>
  <c r="Y431"/>
  <c r="Z431"/>
  <c r="AC477"/>
  <c r="AC430"/>
  <c r="AC491"/>
  <c r="AC490"/>
  <c r="AC482"/>
  <c r="AC481"/>
  <c r="AC480"/>
  <c r="AC476"/>
  <c r="AC468"/>
  <c r="AC463"/>
  <c r="AC488"/>
  <c r="AC467"/>
  <c r="AC465"/>
  <c r="AC459"/>
  <c r="AC457"/>
  <c r="AC438"/>
  <c r="AC436"/>
  <c r="AC458"/>
  <c r="AC439"/>
  <c r="AC437"/>
  <c r="AC429"/>
  <c r="AC231"/>
  <c r="AC212"/>
  <c r="X479"/>
  <c r="Y483"/>
  <c r="Y460"/>
  <c r="X456"/>
  <c r="Z371"/>
  <c r="Z308"/>
  <c r="Z309" s="1"/>
  <c r="Z310" s="1"/>
  <c r="AA306"/>
  <c r="AA308" s="1"/>
  <c r="AA309" s="1"/>
  <c r="AA310" s="1"/>
  <c r="Y402"/>
  <c r="Z402"/>
  <c r="AA363"/>
  <c r="AA372"/>
  <c r="AA364"/>
  <c r="AB188"/>
  <c r="AB404" s="1"/>
  <c r="AC219"/>
  <c r="AC400"/>
  <c r="AC501"/>
  <c r="AC454"/>
  <c r="AC377"/>
  <c r="AC500"/>
  <c r="AC506" s="1"/>
  <c r="AC453"/>
  <c r="AC376"/>
  <c r="AC369"/>
  <c r="AC399"/>
  <c r="AC398"/>
  <c r="AC401" s="1"/>
  <c r="AC368"/>
  <c r="AC321"/>
  <c r="AC314"/>
  <c r="AC304"/>
  <c r="AC332"/>
  <c r="AD290"/>
  <c r="AD276"/>
  <c r="AM36"/>
  <c r="AL51"/>
  <c r="AC322"/>
  <c r="AC323" s="1"/>
  <c r="AC315"/>
  <c r="AC305"/>
  <c r="AD277"/>
  <c r="AC333"/>
  <c r="AD291"/>
  <c r="AB327"/>
  <c r="AB328" s="1"/>
  <c r="AB324"/>
  <c r="AB325" s="1"/>
  <c r="AB326"/>
  <c r="AC232"/>
  <c r="AC213"/>
  <c r="AF105"/>
  <c r="BJ105"/>
  <c r="AF104"/>
  <c r="BJ104"/>
  <c r="AC187"/>
  <c r="AC192" s="1"/>
  <c r="AC186"/>
  <c r="AC189"/>
  <c r="BJ132"/>
  <c r="BJ131"/>
  <c r="AC351"/>
  <c r="AC263"/>
  <c r="AC250"/>
  <c r="AC237"/>
  <c r="AC218"/>
  <c r="AC202"/>
  <c r="AC350"/>
  <c r="AC262"/>
  <c r="AC249"/>
  <c r="AC236"/>
  <c r="AC217"/>
  <c r="AC201"/>
  <c r="AC195"/>
  <c r="BJ83"/>
  <c r="AC194"/>
  <c r="BJ82"/>
  <c r="AF128"/>
  <c r="AF132"/>
  <c r="AF131"/>
  <c r="AF127"/>
  <c r="AC177"/>
  <c r="AC176"/>
  <c r="AG82"/>
  <c r="AE54"/>
  <c r="AG83"/>
  <c r="AD533" s="1"/>
  <c r="AD67"/>
  <c r="AD61"/>
  <c r="AD73"/>
  <c r="AC74"/>
  <c r="AD44"/>
  <c r="AC45"/>
  <c r="AD361" l="1"/>
  <c r="AD360"/>
  <c r="AD359"/>
  <c r="AD358"/>
  <c r="AD357"/>
  <c r="AD356"/>
  <c r="AD355"/>
  <c r="AD354"/>
  <c r="AD353"/>
  <c r="AD352"/>
  <c r="AD343"/>
  <c r="AD342"/>
  <c r="AD341"/>
  <c r="AD340"/>
  <c r="AD339"/>
  <c r="AD338"/>
  <c r="AD337"/>
  <c r="AD336"/>
  <c r="AD335"/>
  <c r="AD334"/>
  <c r="AD389"/>
  <c r="AD378"/>
  <c r="AD388"/>
  <c r="AD379"/>
  <c r="AD221"/>
  <c r="AD234"/>
  <c r="AD233"/>
  <c r="AD220"/>
  <c r="AD215"/>
  <c r="AD214"/>
  <c r="AD523"/>
  <c r="AD513"/>
  <c r="AD522"/>
  <c r="AA319"/>
  <c r="AA374"/>
  <c r="AA348"/>
  <c r="AD527"/>
  <c r="AD532"/>
  <c r="AD514"/>
  <c r="AC191"/>
  <c r="AC382"/>
  <c r="AA384"/>
  <c r="AA387" s="1"/>
  <c r="AA394" s="1"/>
  <c r="AA503"/>
  <c r="AA534" s="1"/>
  <c r="AA536" s="1"/>
  <c r="AC434"/>
  <c r="AC507"/>
  <c r="AC392"/>
  <c r="AD512"/>
  <c r="AD390"/>
  <c r="AD508"/>
  <c r="AD392"/>
  <c r="AD385"/>
  <c r="AD380"/>
  <c r="AD477"/>
  <c r="AD430"/>
  <c r="AC432" s="1"/>
  <c r="AD488"/>
  <c r="AD467"/>
  <c r="AD465"/>
  <c r="AD491"/>
  <c r="AD490"/>
  <c r="AD482"/>
  <c r="AD481"/>
  <c r="AD480"/>
  <c r="AD476"/>
  <c r="AD468"/>
  <c r="AD463"/>
  <c r="AD458"/>
  <c r="AD439"/>
  <c r="AD437"/>
  <c r="AD459"/>
  <c r="AD457"/>
  <c r="AD438"/>
  <c r="AD436"/>
  <c r="AD429"/>
  <c r="AD231"/>
  <c r="AD212"/>
  <c r="AB190"/>
  <c r="AB435"/>
  <c r="Z483"/>
  <c r="Z460"/>
  <c r="Y479"/>
  <c r="Y456"/>
  <c r="AC188"/>
  <c r="AC190" s="1"/>
  <c r="AA365"/>
  <c r="AA370" s="1"/>
  <c r="AB306"/>
  <c r="AA373"/>
  <c r="AA366"/>
  <c r="AD219"/>
  <c r="AD400"/>
  <c r="AD501"/>
  <c r="AC504" s="1"/>
  <c r="AD454"/>
  <c r="AD377"/>
  <c r="AD500"/>
  <c r="AD506" s="1"/>
  <c r="AD453"/>
  <c r="AD376"/>
  <c r="AD369"/>
  <c r="AD399"/>
  <c r="AC405" s="1"/>
  <c r="AD398"/>
  <c r="AD401" s="1"/>
  <c r="AD368"/>
  <c r="AD333"/>
  <c r="AE291"/>
  <c r="AD322"/>
  <c r="AD323" s="1"/>
  <c r="AD315"/>
  <c r="AD305"/>
  <c r="AE277"/>
  <c r="AD332"/>
  <c r="AE290"/>
  <c r="AD321"/>
  <c r="AD314"/>
  <c r="AD304"/>
  <c r="AE276"/>
  <c r="AN36"/>
  <c r="AM51"/>
  <c r="AC326"/>
  <c r="AC327"/>
  <c r="AC328" s="1"/>
  <c r="AC324"/>
  <c r="AC325" s="1"/>
  <c r="AD213"/>
  <c r="AD232"/>
  <c r="AG105"/>
  <c r="BK105"/>
  <c r="AG104"/>
  <c r="BK104"/>
  <c r="AD186"/>
  <c r="AD189"/>
  <c r="AD187"/>
  <c r="AD192" s="1"/>
  <c r="BK132"/>
  <c r="BK131"/>
  <c r="AD351"/>
  <c r="AD263"/>
  <c r="AD250"/>
  <c r="AD237"/>
  <c r="AD218"/>
  <c r="AD202"/>
  <c r="AD350"/>
  <c r="AD262"/>
  <c r="AD249"/>
  <c r="AD236"/>
  <c r="AD217"/>
  <c r="AD201"/>
  <c r="AD195"/>
  <c r="BK83"/>
  <c r="AD194"/>
  <c r="BK82"/>
  <c r="AG128"/>
  <c r="AG132"/>
  <c r="AG127"/>
  <c r="AG131"/>
  <c r="AD177"/>
  <c r="AD176"/>
  <c r="AH82"/>
  <c r="AF54"/>
  <c r="AH83"/>
  <c r="AE533" s="1"/>
  <c r="AE67"/>
  <c r="AE61"/>
  <c r="AE73"/>
  <c r="AD74"/>
  <c r="AE44"/>
  <c r="AD45"/>
  <c r="AE361" l="1"/>
  <c r="AE360"/>
  <c r="AE359"/>
  <c r="AE358"/>
  <c r="AE357"/>
  <c r="AE356"/>
  <c r="AE355"/>
  <c r="AE354"/>
  <c r="AE353"/>
  <c r="AE352"/>
  <c r="AE343"/>
  <c r="AE342"/>
  <c r="AE341"/>
  <c r="AE340"/>
  <c r="AE339"/>
  <c r="AE338"/>
  <c r="AE337"/>
  <c r="AE336"/>
  <c r="AE335"/>
  <c r="AE334"/>
  <c r="AE388"/>
  <c r="AE379"/>
  <c r="AE389"/>
  <c r="AE378"/>
  <c r="AE234"/>
  <c r="AE233"/>
  <c r="AE220"/>
  <c r="AE215"/>
  <c r="AE214"/>
  <c r="AE221"/>
  <c r="AE523"/>
  <c r="AE513"/>
  <c r="AE522"/>
  <c r="AA371"/>
  <c r="AA460" s="1"/>
  <c r="AE527"/>
  <c r="AB362"/>
  <c r="AB363" s="1"/>
  <c r="AE532"/>
  <c r="AE514"/>
  <c r="AD507"/>
  <c r="AE508"/>
  <c r="AE512"/>
  <c r="AE390"/>
  <c r="AE380"/>
  <c r="AE385"/>
  <c r="AA402"/>
  <c r="AA383"/>
  <c r="AA386" s="1"/>
  <c r="AD434"/>
  <c r="AD382"/>
  <c r="AA431"/>
  <c r="AA483"/>
  <c r="Z479"/>
  <c r="AE477"/>
  <c r="AE430"/>
  <c r="AE491"/>
  <c r="AE490"/>
  <c r="AE482"/>
  <c r="AE481"/>
  <c r="AE480"/>
  <c r="AE476"/>
  <c r="AE468"/>
  <c r="AE463"/>
  <c r="AE488"/>
  <c r="AE467"/>
  <c r="AE465"/>
  <c r="AE459"/>
  <c r="AE457"/>
  <c r="AE438"/>
  <c r="AE436"/>
  <c r="AE458"/>
  <c r="AE439"/>
  <c r="AE437"/>
  <c r="AE429"/>
  <c r="AE231"/>
  <c r="AE212"/>
  <c r="Z456"/>
  <c r="AC435"/>
  <c r="AD188"/>
  <c r="AD404" s="1"/>
  <c r="AC404"/>
  <c r="AB344"/>
  <c r="AC306"/>
  <c r="AB319"/>
  <c r="AB308"/>
  <c r="AB309" s="1"/>
  <c r="AB310" s="1"/>
  <c r="AD191"/>
  <c r="AE219"/>
  <c r="AE400"/>
  <c r="AE501"/>
  <c r="AE454"/>
  <c r="AE377"/>
  <c r="AE500"/>
  <c r="AE506" s="1"/>
  <c r="AE453"/>
  <c r="AE376"/>
  <c r="AE369"/>
  <c r="AE399"/>
  <c r="AE398"/>
  <c r="AE401" s="1"/>
  <c r="AE368"/>
  <c r="AE321"/>
  <c r="AE314"/>
  <c r="AE304"/>
  <c r="AE332"/>
  <c r="AF290"/>
  <c r="AF276"/>
  <c r="AE322"/>
  <c r="AE323" s="1"/>
  <c r="AE315"/>
  <c r="AE305"/>
  <c r="AF277"/>
  <c r="AE333"/>
  <c r="AF291"/>
  <c r="AO36"/>
  <c r="AN51"/>
  <c r="AD327"/>
  <c r="AD328" s="1"/>
  <c r="AD324"/>
  <c r="AD325" s="1"/>
  <c r="AD326"/>
  <c r="AE232"/>
  <c r="AE213"/>
  <c r="AH105"/>
  <c r="BL105"/>
  <c r="AH104"/>
  <c r="BL104"/>
  <c r="AE187"/>
  <c r="AE192" s="1"/>
  <c r="AE186"/>
  <c r="AE189"/>
  <c r="BL132"/>
  <c r="BL131"/>
  <c r="AE351"/>
  <c r="AE263"/>
  <c r="AE250"/>
  <c r="AE237"/>
  <c r="AE218"/>
  <c r="AE202"/>
  <c r="AE350"/>
  <c r="AE262"/>
  <c r="AE249"/>
  <c r="AE236"/>
  <c r="AE217"/>
  <c r="AE201"/>
  <c r="AE195"/>
  <c r="BL83"/>
  <c r="AE194"/>
  <c r="BL82"/>
  <c r="AH131"/>
  <c r="AH127"/>
  <c r="AH128"/>
  <c r="AH132"/>
  <c r="AE177"/>
  <c r="AE176"/>
  <c r="AI82"/>
  <c r="AG54"/>
  <c r="AI83"/>
  <c r="AF533" s="1"/>
  <c r="AF67"/>
  <c r="AF61"/>
  <c r="AF73"/>
  <c r="AE74"/>
  <c r="AF44"/>
  <c r="AE45"/>
  <c r="AF361" l="1"/>
  <c r="AF360"/>
  <c r="AF359"/>
  <c r="AF358"/>
  <c r="AF357"/>
  <c r="AF356"/>
  <c r="AF355"/>
  <c r="AF354"/>
  <c r="AF353"/>
  <c r="AF352"/>
  <c r="AF343"/>
  <c r="AF342"/>
  <c r="AF341"/>
  <c r="AF340"/>
  <c r="AF339"/>
  <c r="AF338"/>
  <c r="AF337"/>
  <c r="AF336"/>
  <c r="AF335"/>
  <c r="AF334"/>
  <c r="AF389"/>
  <c r="AF378"/>
  <c r="AF388"/>
  <c r="AF379"/>
  <c r="AF221"/>
  <c r="AF234"/>
  <c r="AF233"/>
  <c r="AF220"/>
  <c r="AF215"/>
  <c r="AF214"/>
  <c r="AF523"/>
  <c r="AF513"/>
  <c r="AF522"/>
  <c r="AB372"/>
  <c r="AB503" s="1"/>
  <c r="AB364"/>
  <c r="AF527"/>
  <c r="AE382"/>
  <c r="AF532"/>
  <c r="AF514"/>
  <c r="AE434"/>
  <c r="AE507"/>
  <c r="AE392"/>
  <c r="AF512"/>
  <c r="AF390"/>
  <c r="AF508"/>
  <c r="AF392"/>
  <c r="AF385"/>
  <c r="AF380"/>
  <c r="AD432"/>
  <c r="AD504"/>
  <c r="AA479"/>
  <c r="AF477"/>
  <c r="AF430"/>
  <c r="AE432" s="1"/>
  <c r="AF488"/>
  <c r="AF467"/>
  <c r="AF465"/>
  <c r="AF491"/>
  <c r="AF490"/>
  <c r="AF482"/>
  <c r="AF481"/>
  <c r="AF480"/>
  <c r="AF476"/>
  <c r="AF468"/>
  <c r="AF463"/>
  <c r="AF458"/>
  <c r="AF439"/>
  <c r="AF437"/>
  <c r="AF459"/>
  <c r="AF457"/>
  <c r="AF438"/>
  <c r="AF436"/>
  <c r="AF429"/>
  <c r="AF231"/>
  <c r="AF212"/>
  <c r="AD190"/>
  <c r="AD435"/>
  <c r="AA456"/>
  <c r="AD405"/>
  <c r="AE188"/>
  <c r="AE190" s="1"/>
  <c r="AB345"/>
  <c r="AB346"/>
  <c r="AB347" s="1"/>
  <c r="AB366"/>
  <c r="AB373"/>
  <c r="AD306"/>
  <c r="AC319"/>
  <c r="AC308"/>
  <c r="AC309" s="1"/>
  <c r="AC310" s="1"/>
  <c r="AE191"/>
  <c r="AB374"/>
  <c r="AC344"/>
  <c r="AC362"/>
  <c r="AB365"/>
  <c r="AB370" s="1"/>
  <c r="AB383" s="1"/>
  <c r="AB386" s="1"/>
  <c r="AF219"/>
  <c r="AF400"/>
  <c r="AF501"/>
  <c r="AE504" s="1"/>
  <c r="AF454"/>
  <c r="AF377"/>
  <c r="AF500"/>
  <c r="AF506" s="1"/>
  <c r="AF453"/>
  <c r="AF376"/>
  <c r="AF369"/>
  <c r="AF399"/>
  <c r="AE405" s="1"/>
  <c r="AF398"/>
  <c r="AF401" s="1"/>
  <c r="AF368"/>
  <c r="AF333"/>
  <c r="AG291"/>
  <c r="AF322"/>
  <c r="AF323" s="1"/>
  <c r="AF315"/>
  <c r="AF305"/>
  <c r="AG277"/>
  <c r="AF332"/>
  <c r="AG290"/>
  <c r="AF321"/>
  <c r="AF314"/>
  <c r="AF304"/>
  <c r="AG276"/>
  <c r="AP36"/>
  <c r="AO51"/>
  <c r="AE326"/>
  <c r="AE327"/>
  <c r="AE328" s="1"/>
  <c r="AE324"/>
  <c r="AE325" s="1"/>
  <c r="AF213"/>
  <c r="AF232"/>
  <c r="AI105"/>
  <c r="BM105"/>
  <c r="AI104"/>
  <c r="BM104"/>
  <c r="AF186"/>
  <c r="AF189"/>
  <c r="AF187"/>
  <c r="AF192" s="1"/>
  <c r="BM132"/>
  <c r="BM131"/>
  <c r="AF351"/>
  <c r="AF263"/>
  <c r="AF250"/>
  <c r="AF237"/>
  <c r="AF218"/>
  <c r="AF202"/>
  <c r="AF350"/>
  <c r="AF262"/>
  <c r="AF249"/>
  <c r="AF236"/>
  <c r="AF217"/>
  <c r="AF201"/>
  <c r="AF195"/>
  <c r="BM83"/>
  <c r="AF194"/>
  <c r="BM82"/>
  <c r="AI128"/>
  <c r="AI132"/>
  <c r="AI127"/>
  <c r="AI131"/>
  <c r="AF177"/>
  <c r="AF176"/>
  <c r="AJ82"/>
  <c r="AG67"/>
  <c r="AJ83"/>
  <c r="AG533" s="1"/>
  <c r="AG61"/>
  <c r="AG73"/>
  <c r="AG74" s="1"/>
  <c r="AF74"/>
  <c r="AG44"/>
  <c r="AF45"/>
  <c r="AG361" l="1"/>
  <c r="AG360"/>
  <c r="AG359"/>
  <c r="AG358"/>
  <c r="AG357"/>
  <c r="AG356"/>
  <c r="AG355"/>
  <c r="AG354"/>
  <c r="AG353"/>
  <c r="AG352"/>
  <c r="AG343"/>
  <c r="AG342"/>
  <c r="AG341"/>
  <c r="AG340"/>
  <c r="AG339"/>
  <c r="AG338"/>
  <c r="AG337"/>
  <c r="AG336"/>
  <c r="AG335"/>
  <c r="AG334"/>
  <c r="AG388"/>
  <c r="AG379"/>
  <c r="AG389"/>
  <c r="AG378"/>
  <c r="AG234"/>
  <c r="AG233"/>
  <c r="AG220"/>
  <c r="AG215"/>
  <c r="AG214"/>
  <c r="AG221"/>
  <c r="AG523"/>
  <c r="AG513"/>
  <c r="AB384"/>
  <c r="AB387" s="1"/>
  <c r="AB394" s="1"/>
  <c r="AG522"/>
  <c r="AG527"/>
  <c r="AG532"/>
  <c r="AG514"/>
  <c r="AF191"/>
  <c r="AF507"/>
  <c r="AG508"/>
  <c r="AG512"/>
  <c r="AG390"/>
  <c r="AG380"/>
  <c r="AG385"/>
  <c r="AE435"/>
  <c r="AF434"/>
  <c r="AF382"/>
  <c r="AB348"/>
  <c r="AB371" s="1"/>
  <c r="AB431"/>
  <c r="AG477"/>
  <c r="AG430"/>
  <c r="AF432" s="1"/>
  <c r="AG491"/>
  <c r="AG490"/>
  <c r="AG482"/>
  <c r="AG481"/>
  <c r="AG480"/>
  <c r="AG476"/>
  <c r="AG468"/>
  <c r="AG463"/>
  <c r="AG488"/>
  <c r="AG467"/>
  <c r="AG465"/>
  <c r="AG459"/>
  <c r="AG457"/>
  <c r="AG438"/>
  <c r="AG436"/>
  <c r="AG458"/>
  <c r="AG439"/>
  <c r="AG437"/>
  <c r="AG429"/>
  <c r="AG231"/>
  <c r="AG212"/>
  <c r="AE404"/>
  <c r="AD344"/>
  <c r="AD346" s="1"/>
  <c r="AD347" s="1"/>
  <c r="AC372"/>
  <c r="AC364"/>
  <c r="AC363"/>
  <c r="AD319"/>
  <c r="AD308"/>
  <c r="AD309" s="1"/>
  <c r="AD310" s="1"/>
  <c r="AE344"/>
  <c r="AB402"/>
  <c r="AC345"/>
  <c r="AC346"/>
  <c r="AC347" s="1"/>
  <c r="AF188"/>
  <c r="AF435" s="1"/>
  <c r="AD362"/>
  <c r="AE306"/>
  <c r="AG219"/>
  <c r="AG400"/>
  <c r="AG500"/>
  <c r="AG506" s="1"/>
  <c r="AG453"/>
  <c r="AG376"/>
  <c r="AG501"/>
  <c r="AF504" s="1"/>
  <c r="AG454"/>
  <c r="AG377"/>
  <c r="AG369"/>
  <c r="AG399"/>
  <c r="AF405" s="1"/>
  <c r="AG398"/>
  <c r="AG401" s="1"/>
  <c r="AG368"/>
  <c r="AG322"/>
  <c r="AG323" s="1"/>
  <c r="AG315"/>
  <c r="AG305"/>
  <c r="AH277"/>
  <c r="AG333"/>
  <c r="AH291"/>
  <c r="AG321"/>
  <c r="AG314"/>
  <c r="AG304"/>
  <c r="AG332"/>
  <c r="AH290"/>
  <c r="AH276"/>
  <c r="AQ36"/>
  <c r="AP51"/>
  <c r="AF327"/>
  <c r="AF328" s="1"/>
  <c r="AF324"/>
  <c r="AF325" s="1"/>
  <c r="AF326"/>
  <c r="AG232"/>
  <c r="AG213"/>
  <c r="AJ105"/>
  <c r="BN105"/>
  <c r="AJ104"/>
  <c r="BN104"/>
  <c r="AG187"/>
  <c r="AG192" s="1"/>
  <c r="AG186"/>
  <c r="AG189"/>
  <c r="BN132"/>
  <c r="BN131"/>
  <c r="AG350"/>
  <c r="AG262"/>
  <c r="AG249"/>
  <c r="AG236"/>
  <c r="AG217"/>
  <c r="AG201"/>
  <c r="AG351"/>
  <c r="AG263"/>
  <c r="AG250"/>
  <c r="AG237"/>
  <c r="AG218"/>
  <c r="AG202"/>
  <c r="AG195"/>
  <c r="BN83"/>
  <c r="AG194"/>
  <c r="BN82"/>
  <c r="AJ131"/>
  <c r="AJ127"/>
  <c r="AJ128"/>
  <c r="AJ132"/>
  <c r="AG177"/>
  <c r="AG176"/>
  <c r="D75"/>
  <c r="D76"/>
  <c r="D78"/>
  <c r="D77"/>
  <c r="AH44"/>
  <c r="AG45"/>
  <c r="AD345" l="1"/>
  <c r="AD348" s="1"/>
  <c r="AG507"/>
  <c r="AG382"/>
  <c r="AC384"/>
  <c r="AC387" s="1"/>
  <c r="AC394" s="1"/>
  <c r="AC503"/>
  <c r="AC534" s="1"/>
  <c r="AC536" s="1"/>
  <c r="AG434"/>
  <c r="AG392"/>
  <c r="AB483"/>
  <c r="AB460"/>
  <c r="AG188"/>
  <c r="AG404" s="1"/>
  <c r="AC374"/>
  <c r="AE362"/>
  <c r="AE372" s="1"/>
  <c r="AF344"/>
  <c r="AD363"/>
  <c r="AD372"/>
  <c r="AD364"/>
  <c r="AD374" s="1"/>
  <c r="AE346"/>
  <c r="AE347" s="1"/>
  <c r="AE345"/>
  <c r="AF190"/>
  <c r="AF404"/>
  <c r="AG191"/>
  <c r="AE319"/>
  <c r="AE308"/>
  <c r="AE309" s="1"/>
  <c r="AE310" s="1"/>
  <c r="AC373"/>
  <c r="AC366"/>
  <c r="AF306"/>
  <c r="AC348"/>
  <c r="AC365"/>
  <c r="AC370" s="1"/>
  <c r="AC383" s="1"/>
  <c r="AC386" s="1"/>
  <c r="AR36"/>
  <c r="AQ51"/>
  <c r="AG326"/>
  <c r="AG327"/>
  <c r="AG328" s="1"/>
  <c r="AG324"/>
  <c r="AG325" s="1"/>
  <c r="E77"/>
  <c r="E75"/>
  <c r="C79"/>
  <c r="E78"/>
  <c r="E76"/>
  <c r="AI44"/>
  <c r="AH45"/>
  <c r="AE363" l="1"/>
  <c r="AE384"/>
  <c r="AE387" s="1"/>
  <c r="AE394" s="1"/>
  <c r="AE503"/>
  <c r="AE534" s="1"/>
  <c r="AE536" s="1"/>
  <c r="AD384"/>
  <c r="AD387" s="1"/>
  <c r="AD394" s="1"/>
  <c r="AD503"/>
  <c r="AD534" s="1"/>
  <c r="AD536" s="1"/>
  <c r="AC431"/>
  <c r="AG190"/>
  <c r="AG435"/>
  <c r="AB456"/>
  <c r="AB479"/>
  <c r="AE364"/>
  <c r="AE366" s="1"/>
  <c r="AC371"/>
  <c r="AE348"/>
  <c r="AD365"/>
  <c r="AD370" s="1"/>
  <c r="AD383" s="1"/>
  <c r="AD386" s="1"/>
  <c r="AE374"/>
  <c r="AC402"/>
  <c r="AF319"/>
  <c r="AF308"/>
  <c r="AF309" s="1"/>
  <c r="AF310" s="1"/>
  <c r="AF345"/>
  <c r="AF346"/>
  <c r="AF347" s="1"/>
  <c r="AD366"/>
  <c r="AD371" s="1"/>
  <c r="AD373"/>
  <c r="AE373"/>
  <c r="AF362"/>
  <c r="AS36"/>
  <c r="AS51" s="1"/>
  <c r="AR51"/>
  <c r="AJ44"/>
  <c r="AI45"/>
  <c r="AE371" l="1"/>
  <c r="AE460" s="1"/>
  <c r="AE365"/>
  <c r="AE370" s="1"/>
  <c r="AE383" s="1"/>
  <c r="AE386" s="1"/>
  <c r="AD431"/>
  <c r="AD483"/>
  <c r="AD460"/>
  <c r="AC483"/>
  <c r="AC460"/>
  <c r="AF348"/>
  <c r="AF372"/>
  <c r="AF364"/>
  <c r="AF374" s="1"/>
  <c r="AF363"/>
  <c r="AD402"/>
  <c r="AE402"/>
  <c r="AK44"/>
  <c r="AJ45"/>
  <c r="AE483" l="1"/>
  <c r="AE479" s="1"/>
  <c r="AE431"/>
  <c r="AF384"/>
  <c r="AF387" s="1"/>
  <c r="AF394" s="1"/>
  <c r="AF503"/>
  <c r="AF534" s="1"/>
  <c r="AF536" s="1"/>
  <c r="AC479"/>
  <c r="AD479"/>
  <c r="AE456"/>
  <c r="AC456"/>
  <c r="AD456"/>
  <c r="AF365"/>
  <c r="AF370" s="1"/>
  <c r="AF383" s="1"/>
  <c r="AF386" s="1"/>
  <c r="AF373"/>
  <c r="AF366"/>
  <c r="AF371" s="1"/>
  <c r="AL44"/>
  <c r="AK45"/>
  <c r="AF402" l="1"/>
  <c r="AF431"/>
  <c r="AF460"/>
  <c r="AF483"/>
  <c r="AM44"/>
  <c r="AL45"/>
  <c r="AF456" l="1"/>
  <c r="AF479"/>
  <c r="AN44"/>
  <c r="AM45"/>
  <c r="AO44" l="1"/>
  <c r="AN45"/>
  <c r="AP44" l="1"/>
  <c r="AO45"/>
  <c r="AQ44" l="1"/>
  <c r="AP45"/>
  <c r="AR44" l="1"/>
  <c r="AQ45"/>
  <c r="AS44" l="1"/>
  <c r="AS45" s="1"/>
  <c r="AR45"/>
  <c r="H82" l="1"/>
  <c r="U82"/>
  <c r="T82"/>
  <c r="S82"/>
  <c r="R82"/>
  <c r="Q82"/>
  <c r="P82"/>
  <c r="O82"/>
  <c r="N82"/>
  <c r="M82"/>
  <c r="L82"/>
  <c r="K82"/>
  <c r="J82"/>
  <c r="I82"/>
  <c r="G82"/>
  <c r="D361" l="1"/>
  <c r="D360"/>
  <c r="D359"/>
  <c r="D358"/>
  <c r="D357"/>
  <c r="D343"/>
  <c r="D342"/>
  <c r="D341"/>
  <c r="D340"/>
  <c r="D339"/>
  <c r="G361"/>
  <c r="G360"/>
  <c r="G359"/>
  <c r="G358"/>
  <c r="G357"/>
  <c r="G343"/>
  <c r="G342"/>
  <c r="G341"/>
  <c r="G340"/>
  <c r="G339"/>
  <c r="I361"/>
  <c r="I360"/>
  <c r="I359"/>
  <c r="I358"/>
  <c r="I357"/>
  <c r="I356"/>
  <c r="I355"/>
  <c r="I354"/>
  <c r="I353"/>
  <c r="I352"/>
  <c r="I343"/>
  <c r="I342"/>
  <c r="I341"/>
  <c r="I340"/>
  <c r="I339"/>
  <c r="I338"/>
  <c r="I337"/>
  <c r="I336"/>
  <c r="I335"/>
  <c r="I334"/>
  <c r="K361"/>
  <c r="K360"/>
  <c r="K359"/>
  <c r="K358"/>
  <c r="K357"/>
  <c r="K356"/>
  <c r="K355"/>
  <c r="K354"/>
  <c r="K353"/>
  <c r="K352"/>
  <c r="K343"/>
  <c r="K342"/>
  <c r="K341"/>
  <c r="K340"/>
  <c r="K339"/>
  <c r="K338"/>
  <c r="K337"/>
  <c r="K336"/>
  <c r="K335"/>
  <c r="K334"/>
  <c r="M361"/>
  <c r="M360"/>
  <c r="M359"/>
  <c r="M358"/>
  <c r="M357"/>
  <c r="M356"/>
  <c r="M355"/>
  <c r="M354"/>
  <c r="M353"/>
  <c r="M352"/>
  <c r="M343"/>
  <c r="M342"/>
  <c r="M341"/>
  <c r="M340"/>
  <c r="M339"/>
  <c r="M338"/>
  <c r="M337"/>
  <c r="M336"/>
  <c r="M335"/>
  <c r="M334"/>
  <c r="O361"/>
  <c r="O360"/>
  <c r="O359"/>
  <c r="O358"/>
  <c r="O357"/>
  <c r="O356"/>
  <c r="O355"/>
  <c r="O354"/>
  <c r="O353"/>
  <c r="O352"/>
  <c r="O343"/>
  <c r="O342"/>
  <c r="O341"/>
  <c r="O340"/>
  <c r="O339"/>
  <c r="O338"/>
  <c r="O337"/>
  <c r="O336"/>
  <c r="O335"/>
  <c r="O334"/>
  <c r="Q361"/>
  <c r="Q360"/>
  <c r="Q359"/>
  <c r="Q358"/>
  <c r="Q357"/>
  <c r="Q356"/>
  <c r="Q355"/>
  <c r="Q354"/>
  <c r="Q353"/>
  <c r="Q352"/>
  <c r="Q343"/>
  <c r="Q342"/>
  <c r="Q341"/>
  <c r="Q340"/>
  <c r="Q339"/>
  <c r="Q338"/>
  <c r="Q337"/>
  <c r="Q336"/>
  <c r="Q335"/>
  <c r="Q334"/>
  <c r="E361"/>
  <c r="E360"/>
  <c r="E359"/>
  <c r="E358"/>
  <c r="E357"/>
  <c r="E343"/>
  <c r="E342"/>
  <c r="E341"/>
  <c r="E340"/>
  <c r="E339"/>
  <c r="F361"/>
  <c r="F360"/>
  <c r="F359"/>
  <c r="F358"/>
  <c r="F357"/>
  <c r="F343"/>
  <c r="F342"/>
  <c r="F341"/>
  <c r="F340"/>
  <c r="F339"/>
  <c r="H361"/>
  <c r="H360"/>
  <c r="H359"/>
  <c r="H358"/>
  <c r="H357"/>
  <c r="H356"/>
  <c r="H355"/>
  <c r="H354"/>
  <c r="H353"/>
  <c r="H352"/>
  <c r="H343"/>
  <c r="H342"/>
  <c r="H341"/>
  <c r="H340"/>
  <c r="H339"/>
  <c r="H338"/>
  <c r="H336"/>
  <c r="H335"/>
  <c r="H334"/>
  <c r="H337"/>
  <c r="J361"/>
  <c r="J360"/>
  <c r="J359"/>
  <c r="J358"/>
  <c r="J357"/>
  <c r="J356"/>
  <c r="J355"/>
  <c r="J354"/>
  <c r="J353"/>
  <c r="J352"/>
  <c r="J343"/>
  <c r="J342"/>
  <c r="J341"/>
  <c r="J340"/>
  <c r="J339"/>
  <c r="J338"/>
  <c r="J337"/>
  <c r="J336"/>
  <c r="J335"/>
  <c r="J334"/>
  <c r="L361"/>
  <c r="L360"/>
  <c r="L359"/>
  <c r="L358"/>
  <c r="L357"/>
  <c r="L356"/>
  <c r="L355"/>
  <c r="L354"/>
  <c r="L353"/>
  <c r="L352"/>
  <c r="L343"/>
  <c r="L342"/>
  <c r="L341"/>
  <c r="L340"/>
  <c r="L339"/>
  <c r="L338"/>
  <c r="L336"/>
  <c r="L335"/>
  <c r="L334"/>
  <c r="L337"/>
  <c r="N361"/>
  <c r="N360"/>
  <c r="N359"/>
  <c r="N358"/>
  <c r="N357"/>
  <c r="N356"/>
  <c r="N355"/>
  <c r="N354"/>
  <c r="N353"/>
  <c r="N352"/>
  <c r="N343"/>
  <c r="N342"/>
  <c r="N341"/>
  <c r="N340"/>
  <c r="N339"/>
  <c r="N338"/>
  <c r="N337"/>
  <c r="N336"/>
  <c r="N335"/>
  <c r="N334"/>
  <c r="P361"/>
  <c r="P360"/>
  <c r="P359"/>
  <c r="P358"/>
  <c r="P357"/>
  <c r="P356"/>
  <c r="P355"/>
  <c r="P354"/>
  <c r="P353"/>
  <c r="P352"/>
  <c r="P343"/>
  <c r="P342"/>
  <c r="P341"/>
  <c r="P340"/>
  <c r="P339"/>
  <c r="P338"/>
  <c r="P337"/>
  <c r="P336"/>
  <c r="P335"/>
  <c r="P334"/>
  <c r="R361"/>
  <c r="R360"/>
  <c r="R359"/>
  <c r="R358"/>
  <c r="R357"/>
  <c r="R356"/>
  <c r="R355"/>
  <c r="R354"/>
  <c r="R353"/>
  <c r="R352"/>
  <c r="R343"/>
  <c r="R342"/>
  <c r="R341"/>
  <c r="R340"/>
  <c r="R339"/>
  <c r="R338"/>
  <c r="R337"/>
  <c r="R336"/>
  <c r="R335"/>
  <c r="R334"/>
  <c r="F523"/>
  <c r="F389"/>
  <c r="F379"/>
  <c r="J523"/>
  <c r="J389"/>
  <c r="J379"/>
  <c r="N523"/>
  <c r="N389"/>
  <c r="N379"/>
  <c r="P523"/>
  <c r="P389"/>
  <c r="P379"/>
  <c r="D379"/>
  <c r="D389"/>
  <c r="G523"/>
  <c r="G379"/>
  <c r="G389"/>
  <c r="I523"/>
  <c r="I379"/>
  <c r="I389"/>
  <c r="K523"/>
  <c r="K379"/>
  <c r="K389"/>
  <c r="M523"/>
  <c r="M379"/>
  <c r="M389"/>
  <c r="O523"/>
  <c r="O379"/>
  <c r="O389"/>
  <c r="Q523"/>
  <c r="Q379"/>
  <c r="Q389"/>
  <c r="E523"/>
  <c r="E379"/>
  <c r="E389"/>
  <c r="H523"/>
  <c r="H389"/>
  <c r="H379"/>
  <c r="L523"/>
  <c r="L389"/>
  <c r="L379"/>
  <c r="R523"/>
  <c r="R389"/>
  <c r="R379"/>
  <c r="D522"/>
  <c r="D523"/>
  <c r="G527"/>
  <c r="G522"/>
  <c r="I527"/>
  <c r="I522"/>
  <c r="K527"/>
  <c r="K522"/>
  <c r="M527"/>
  <c r="M522"/>
  <c r="O527"/>
  <c r="O522"/>
  <c r="Q527"/>
  <c r="Q522"/>
  <c r="E527"/>
  <c r="E522"/>
  <c r="F527"/>
  <c r="F522"/>
  <c r="H527"/>
  <c r="H522"/>
  <c r="J527"/>
  <c r="J522"/>
  <c r="L527"/>
  <c r="L522"/>
  <c r="N527"/>
  <c r="N522"/>
  <c r="P527"/>
  <c r="P522"/>
  <c r="R527"/>
  <c r="R522"/>
  <c r="D527"/>
  <c r="H532"/>
  <c r="H514"/>
  <c r="H513" s="1"/>
  <c r="D532"/>
  <c r="G532"/>
  <c r="I532"/>
  <c r="I514"/>
  <c r="I513" s="1"/>
  <c r="K532"/>
  <c r="K514"/>
  <c r="K513" s="1"/>
  <c r="M532"/>
  <c r="M514"/>
  <c r="M513" s="1"/>
  <c r="O532"/>
  <c r="O514"/>
  <c r="O513" s="1"/>
  <c r="Q532"/>
  <c r="Q514"/>
  <c r="Q513" s="1"/>
  <c r="E532"/>
  <c r="F532"/>
  <c r="J532"/>
  <c r="J514"/>
  <c r="J513" s="1"/>
  <c r="L532"/>
  <c r="L514"/>
  <c r="L513" s="1"/>
  <c r="N532"/>
  <c r="N514"/>
  <c r="N513" s="1"/>
  <c r="P532"/>
  <c r="P514"/>
  <c r="P513" s="1"/>
  <c r="R532"/>
  <c r="R514"/>
  <c r="R513" s="1"/>
  <c r="D512"/>
  <c r="D508"/>
  <c r="G508"/>
  <c r="G512"/>
  <c r="G504"/>
  <c r="G390"/>
  <c r="G380"/>
  <c r="G385"/>
  <c r="G432"/>
  <c r="I508"/>
  <c r="I512"/>
  <c r="I504"/>
  <c r="I390"/>
  <c r="I380"/>
  <c r="I432"/>
  <c r="I385"/>
  <c r="K508"/>
  <c r="K512"/>
  <c r="K504"/>
  <c r="K390"/>
  <c r="K380"/>
  <c r="K432"/>
  <c r="K385"/>
  <c r="M508"/>
  <c r="M512"/>
  <c r="M504"/>
  <c r="M390"/>
  <c r="M380"/>
  <c r="M385"/>
  <c r="M432"/>
  <c r="O508"/>
  <c r="O512"/>
  <c r="O504"/>
  <c r="O390"/>
  <c r="O380"/>
  <c r="O432"/>
  <c r="O385"/>
  <c r="Q508"/>
  <c r="Q512"/>
  <c r="Q504"/>
  <c r="Q390"/>
  <c r="Q380"/>
  <c r="Q385"/>
  <c r="Q432"/>
  <c r="E508"/>
  <c r="E512"/>
  <c r="E504"/>
  <c r="E390"/>
  <c r="E380"/>
  <c r="E432"/>
  <c r="E385"/>
  <c r="F512"/>
  <c r="F504"/>
  <c r="F390"/>
  <c r="F508"/>
  <c r="F385"/>
  <c r="F380"/>
  <c r="F432"/>
  <c r="H512"/>
  <c r="H504"/>
  <c r="H390"/>
  <c r="H508"/>
  <c r="H385"/>
  <c r="H380"/>
  <c r="H432"/>
  <c r="J512"/>
  <c r="J504"/>
  <c r="J390"/>
  <c r="J508"/>
  <c r="J385"/>
  <c r="J380"/>
  <c r="J432"/>
  <c r="L512"/>
  <c r="L504"/>
  <c r="L390"/>
  <c r="L508"/>
  <c r="L385"/>
  <c r="L380"/>
  <c r="L432"/>
  <c r="N512"/>
  <c r="N504"/>
  <c r="N390"/>
  <c r="N508"/>
  <c r="N385"/>
  <c r="N380"/>
  <c r="N432"/>
  <c r="P512"/>
  <c r="P504"/>
  <c r="P390"/>
  <c r="P508"/>
  <c r="P385"/>
  <c r="P380"/>
  <c r="P432"/>
  <c r="R512"/>
  <c r="R390"/>
  <c r="R508"/>
  <c r="R385"/>
  <c r="R380"/>
  <c r="G491"/>
  <c r="G490"/>
  <c r="G481"/>
  <c r="G476"/>
  <c r="G468"/>
  <c r="G488"/>
  <c r="G467"/>
  <c r="G465"/>
  <c r="G438"/>
  <c r="G436"/>
  <c r="G405"/>
  <c r="G458"/>
  <c r="G437"/>
  <c r="G429"/>
  <c r="G231"/>
  <c r="G212"/>
  <c r="I491"/>
  <c r="I490"/>
  <c r="I482"/>
  <c r="I481"/>
  <c r="I480"/>
  <c r="I476"/>
  <c r="I468"/>
  <c r="I488"/>
  <c r="I467"/>
  <c r="I465"/>
  <c r="I459"/>
  <c r="I457"/>
  <c r="I438"/>
  <c r="I436"/>
  <c r="I405"/>
  <c r="I458"/>
  <c r="I439"/>
  <c r="I437"/>
  <c r="I429"/>
  <c r="I231"/>
  <c r="I212"/>
  <c r="K491"/>
  <c r="K490"/>
  <c r="K482"/>
  <c r="K481"/>
  <c r="K480"/>
  <c r="K476"/>
  <c r="K468"/>
  <c r="K488"/>
  <c r="K467"/>
  <c r="K465"/>
  <c r="K459"/>
  <c r="K457"/>
  <c r="K438"/>
  <c r="K436"/>
  <c r="K405"/>
  <c r="K458"/>
  <c r="K439"/>
  <c r="K437"/>
  <c r="K429"/>
  <c r="K231"/>
  <c r="K212"/>
  <c r="M491"/>
  <c r="M490"/>
  <c r="M482"/>
  <c r="M481"/>
  <c r="M480"/>
  <c r="M476"/>
  <c r="M468"/>
  <c r="M488"/>
  <c r="M467"/>
  <c r="M465"/>
  <c r="M459"/>
  <c r="M457"/>
  <c r="M438"/>
  <c r="M436"/>
  <c r="M405"/>
  <c r="M458"/>
  <c r="M439"/>
  <c r="M437"/>
  <c r="M429"/>
  <c r="M231"/>
  <c r="M212"/>
  <c r="O491"/>
  <c r="O490"/>
  <c r="O482"/>
  <c r="O481"/>
  <c r="O480"/>
  <c r="O476"/>
  <c r="O468"/>
  <c r="O488"/>
  <c r="O467"/>
  <c r="O465"/>
  <c r="O459"/>
  <c r="O457"/>
  <c r="O438"/>
  <c r="O436"/>
  <c r="O405"/>
  <c r="O458"/>
  <c r="O439"/>
  <c r="O437"/>
  <c r="O429"/>
  <c r="O231"/>
  <c r="O212"/>
  <c r="Q491"/>
  <c r="Q490"/>
  <c r="Q482"/>
  <c r="Q481"/>
  <c r="Q480"/>
  <c r="Q476"/>
  <c r="Q468"/>
  <c r="Q488"/>
  <c r="Q467"/>
  <c r="Q465"/>
  <c r="Q459"/>
  <c r="Q457"/>
  <c r="Q438"/>
  <c r="Q436"/>
  <c r="Q405"/>
  <c r="Q458"/>
  <c r="Q439"/>
  <c r="Q437"/>
  <c r="Q429"/>
  <c r="Q231"/>
  <c r="Q212"/>
  <c r="E491"/>
  <c r="E490"/>
  <c r="E481"/>
  <c r="E476"/>
  <c r="E468"/>
  <c r="E463"/>
  <c r="E488"/>
  <c r="E467"/>
  <c r="E465"/>
  <c r="E438"/>
  <c r="E436"/>
  <c r="E405"/>
  <c r="E458"/>
  <c r="E437"/>
  <c r="E429"/>
  <c r="E231"/>
  <c r="E212"/>
  <c r="D488"/>
  <c r="D491"/>
  <c r="D490"/>
  <c r="D481"/>
  <c r="D476"/>
  <c r="D437"/>
  <c r="D438"/>
  <c r="D465"/>
  <c r="D463"/>
  <c r="D458"/>
  <c r="D400"/>
  <c r="D468"/>
  <c r="D467"/>
  <c r="D436"/>
  <c r="D429"/>
  <c r="D231"/>
  <c r="D212"/>
  <c r="F488"/>
  <c r="F467"/>
  <c r="F465"/>
  <c r="F491"/>
  <c r="F490"/>
  <c r="F481"/>
  <c r="F476"/>
  <c r="F468"/>
  <c r="F463"/>
  <c r="F458"/>
  <c r="F437"/>
  <c r="F438"/>
  <c r="F436"/>
  <c r="F405"/>
  <c r="F429"/>
  <c r="F231"/>
  <c r="F212"/>
  <c r="H488"/>
  <c r="H467"/>
  <c r="H465"/>
  <c r="H491"/>
  <c r="H490"/>
  <c r="H482"/>
  <c r="H481"/>
  <c r="H480"/>
  <c r="H476"/>
  <c r="H468"/>
  <c r="H458"/>
  <c r="H439"/>
  <c r="H437"/>
  <c r="H459"/>
  <c r="H457"/>
  <c r="H438"/>
  <c r="H436"/>
  <c r="H405"/>
  <c r="H429"/>
  <c r="H231"/>
  <c r="H212"/>
  <c r="J488"/>
  <c r="J467"/>
  <c r="J465"/>
  <c r="J491"/>
  <c r="J490"/>
  <c r="J482"/>
  <c r="J481"/>
  <c r="J480"/>
  <c r="J476"/>
  <c r="J468"/>
  <c r="J458"/>
  <c r="J439"/>
  <c r="J437"/>
  <c r="J459"/>
  <c r="J457"/>
  <c r="J438"/>
  <c r="J436"/>
  <c r="J405"/>
  <c r="J429"/>
  <c r="J231"/>
  <c r="J212"/>
  <c r="L488"/>
  <c r="L467"/>
  <c r="L465"/>
  <c r="L491"/>
  <c r="L490"/>
  <c r="L482"/>
  <c r="L481"/>
  <c r="L480"/>
  <c r="L476"/>
  <c r="L468"/>
  <c r="L458"/>
  <c r="L439"/>
  <c r="L437"/>
  <c r="L459"/>
  <c r="L457"/>
  <c r="L438"/>
  <c r="L436"/>
  <c r="L405"/>
  <c r="L429"/>
  <c r="L231"/>
  <c r="L212"/>
  <c r="N488"/>
  <c r="N467"/>
  <c r="N465"/>
  <c r="N491"/>
  <c r="N490"/>
  <c r="N482"/>
  <c r="N481"/>
  <c r="N480"/>
  <c r="N476"/>
  <c r="N468"/>
  <c r="N458"/>
  <c r="N439"/>
  <c r="N437"/>
  <c r="N459"/>
  <c r="N457"/>
  <c r="N438"/>
  <c r="N436"/>
  <c r="N405"/>
  <c r="N429"/>
  <c r="N231"/>
  <c r="N212"/>
  <c r="P488"/>
  <c r="P467"/>
  <c r="P465"/>
  <c r="P491"/>
  <c r="P490"/>
  <c r="P482"/>
  <c r="P481"/>
  <c r="P480"/>
  <c r="P476"/>
  <c r="P468"/>
  <c r="P458"/>
  <c r="P439"/>
  <c r="P437"/>
  <c r="P459"/>
  <c r="P457"/>
  <c r="P438"/>
  <c r="P436"/>
  <c r="P405"/>
  <c r="P429"/>
  <c r="P231"/>
  <c r="P212"/>
  <c r="R488"/>
  <c r="R467"/>
  <c r="R465"/>
  <c r="R491"/>
  <c r="R490"/>
  <c r="R482"/>
  <c r="R481"/>
  <c r="R480"/>
  <c r="R476"/>
  <c r="R468"/>
  <c r="R458"/>
  <c r="R439"/>
  <c r="R437"/>
  <c r="R459"/>
  <c r="R457"/>
  <c r="R438"/>
  <c r="R436"/>
  <c r="R429"/>
  <c r="R231"/>
  <c r="R212"/>
  <c r="F219"/>
  <c r="F400"/>
  <c r="H219"/>
  <c r="H400"/>
  <c r="J219"/>
  <c r="J400"/>
  <c r="L219"/>
  <c r="L400"/>
  <c r="N219"/>
  <c r="N400"/>
  <c r="P219"/>
  <c r="P400"/>
  <c r="R219"/>
  <c r="R400"/>
  <c r="G219"/>
  <c r="G400"/>
  <c r="I219"/>
  <c r="I400"/>
  <c r="K219"/>
  <c r="K400"/>
  <c r="M219"/>
  <c r="M400"/>
  <c r="O219"/>
  <c r="O400"/>
  <c r="Q219"/>
  <c r="Q400"/>
  <c r="E219"/>
  <c r="E400"/>
  <c r="D390"/>
  <c r="D385"/>
  <c r="D380"/>
  <c r="D382" s="1"/>
  <c r="F500"/>
  <c r="F453"/>
  <c r="F376"/>
  <c r="H500"/>
  <c r="H506" s="1"/>
  <c r="H453"/>
  <c r="H376"/>
  <c r="J500"/>
  <c r="J506" s="1"/>
  <c r="J453"/>
  <c r="J376"/>
  <c r="L500"/>
  <c r="L506" s="1"/>
  <c r="L453"/>
  <c r="L376"/>
  <c r="N500"/>
  <c r="N506" s="1"/>
  <c r="N453"/>
  <c r="N376"/>
  <c r="P500"/>
  <c r="P506" s="1"/>
  <c r="P453"/>
  <c r="P376"/>
  <c r="R500"/>
  <c r="R506" s="1"/>
  <c r="R453"/>
  <c r="R376"/>
  <c r="D500"/>
  <c r="D453"/>
  <c r="D376"/>
  <c r="G500"/>
  <c r="G453"/>
  <c r="G376"/>
  <c r="I500"/>
  <c r="I506" s="1"/>
  <c r="I453"/>
  <c r="I376"/>
  <c r="K500"/>
  <c r="K506" s="1"/>
  <c r="K453"/>
  <c r="K376"/>
  <c r="M500"/>
  <c r="M506" s="1"/>
  <c r="M453"/>
  <c r="M376"/>
  <c r="O500"/>
  <c r="O506" s="1"/>
  <c r="O453"/>
  <c r="O376"/>
  <c r="Q500"/>
  <c r="Q506" s="1"/>
  <c r="Q453"/>
  <c r="Q376"/>
  <c r="E500"/>
  <c r="E453"/>
  <c r="E376"/>
  <c r="D398"/>
  <c r="F398"/>
  <c r="J398"/>
  <c r="J401" s="1"/>
  <c r="N398"/>
  <c r="N401" s="1"/>
  <c r="P398"/>
  <c r="P401" s="1"/>
  <c r="R398"/>
  <c r="R401" s="1"/>
  <c r="H398"/>
  <c r="H401" s="1"/>
  <c r="L398"/>
  <c r="L401" s="1"/>
  <c r="G398"/>
  <c r="I398"/>
  <c r="I401" s="1"/>
  <c r="K398"/>
  <c r="K401" s="1"/>
  <c r="M398"/>
  <c r="M401" s="1"/>
  <c r="O398"/>
  <c r="O401" s="1"/>
  <c r="Q398"/>
  <c r="Q401" s="1"/>
  <c r="E398"/>
  <c r="F368"/>
  <c r="J368"/>
  <c r="N368"/>
  <c r="D368"/>
  <c r="G368"/>
  <c r="I368"/>
  <c r="K368"/>
  <c r="M368"/>
  <c r="O368"/>
  <c r="Q368"/>
  <c r="E368"/>
  <c r="H368"/>
  <c r="L368"/>
  <c r="P368"/>
  <c r="R368"/>
  <c r="H332"/>
  <c r="I290"/>
  <c r="H323"/>
  <c r="H321"/>
  <c r="H314"/>
  <c r="H306"/>
  <c r="H319" s="1"/>
  <c r="H304"/>
  <c r="I276"/>
  <c r="L332"/>
  <c r="L306"/>
  <c r="L319" s="1"/>
  <c r="M290"/>
  <c r="L323"/>
  <c r="L321"/>
  <c r="L314"/>
  <c r="L304"/>
  <c r="M276"/>
  <c r="D332"/>
  <c r="D338"/>
  <c r="D337"/>
  <c r="D336"/>
  <c r="D335"/>
  <c r="D334"/>
  <c r="E290"/>
  <c r="D323"/>
  <c r="D321"/>
  <c r="D314"/>
  <c r="D304"/>
  <c r="E276"/>
  <c r="G323"/>
  <c r="G321"/>
  <c r="G314"/>
  <c r="G304"/>
  <c r="G332"/>
  <c r="G338"/>
  <c r="G337"/>
  <c r="G336"/>
  <c r="G335"/>
  <c r="G334"/>
  <c r="H290"/>
  <c r="H276"/>
  <c r="I323"/>
  <c r="I321"/>
  <c r="I314"/>
  <c r="I304"/>
  <c r="I332"/>
  <c r="I306"/>
  <c r="I319" s="1"/>
  <c r="J290"/>
  <c r="J276"/>
  <c r="K323"/>
  <c r="K321"/>
  <c r="K314"/>
  <c r="K304"/>
  <c r="K332"/>
  <c r="K306"/>
  <c r="K319" s="1"/>
  <c r="L290"/>
  <c r="L276"/>
  <c r="M323"/>
  <c r="M321"/>
  <c r="M314"/>
  <c r="M304"/>
  <c r="M332"/>
  <c r="M306"/>
  <c r="M319" s="1"/>
  <c r="N290"/>
  <c r="N276"/>
  <c r="O323"/>
  <c r="O321"/>
  <c r="O314"/>
  <c r="O304"/>
  <c r="O332"/>
  <c r="O306"/>
  <c r="O319" s="1"/>
  <c r="P290"/>
  <c r="P276"/>
  <c r="Q323"/>
  <c r="Q321"/>
  <c r="Q314"/>
  <c r="Q304"/>
  <c r="Q332"/>
  <c r="Q306"/>
  <c r="Q319" s="1"/>
  <c r="R290"/>
  <c r="R276"/>
  <c r="E323"/>
  <c r="E321"/>
  <c r="E314"/>
  <c r="E304"/>
  <c r="E332"/>
  <c r="E338"/>
  <c r="E337"/>
  <c r="E336"/>
  <c r="E335"/>
  <c r="E334"/>
  <c r="F290"/>
  <c r="F276"/>
  <c r="F332"/>
  <c r="F338"/>
  <c r="F337"/>
  <c r="F336"/>
  <c r="F335"/>
  <c r="F334"/>
  <c r="G290"/>
  <c r="F323"/>
  <c r="F321"/>
  <c r="F314"/>
  <c r="F304"/>
  <c r="G276"/>
  <c r="J332"/>
  <c r="J306"/>
  <c r="J319" s="1"/>
  <c r="K290"/>
  <c r="J323"/>
  <c r="J321"/>
  <c r="J314"/>
  <c r="J304"/>
  <c r="K276"/>
  <c r="N332"/>
  <c r="N306"/>
  <c r="N319" s="1"/>
  <c r="O290"/>
  <c r="N323"/>
  <c r="N321"/>
  <c r="N314"/>
  <c r="N304"/>
  <c r="O276"/>
  <c r="P332"/>
  <c r="P306"/>
  <c r="P319" s="1"/>
  <c r="Q290"/>
  <c r="P323"/>
  <c r="P321"/>
  <c r="P314"/>
  <c r="P304"/>
  <c r="Q276"/>
  <c r="R332"/>
  <c r="R306"/>
  <c r="R319" s="1"/>
  <c r="S290"/>
  <c r="R323"/>
  <c r="R321"/>
  <c r="R314"/>
  <c r="R304"/>
  <c r="S276"/>
  <c r="D213"/>
  <c r="D214" s="1"/>
  <c r="D219"/>
  <c r="G213"/>
  <c r="G214" s="1"/>
  <c r="G215" s="1"/>
  <c r="I232"/>
  <c r="I213"/>
  <c r="I214" s="1"/>
  <c r="I215" s="1"/>
  <c r="K232"/>
  <c r="K213"/>
  <c r="K214" s="1"/>
  <c r="K215" s="1"/>
  <c r="M232"/>
  <c r="M213"/>
  <c r="M214" s="1"/>
  <c r="M215" s="1"/>
  <c r="O232"/>
  <c r="O213"/>
  <c r="O214" s="1"/>
  <c r="O215" s="1"/>
  <c r="Q232"/>
  <c r="Q213"/>
  <c r="Q214" s="1"/>
  <c r="Q215" s="1"/>
  <c r="E213"/>
  <c r="E214" s="1"/>
  <c r="F213"/>
  <c r="F214" s="1"/>
  <c r="H213"/>
  <c r="H214" s="1"/>
  <c r="H232"/>
  <c r="J213"/>
  <c r="J214" s="1"/>
  <c r="J215" s="1"/>
  <c r="J232"/>
  <c r="L213"/>
  <c r="L214" s="1"/>
  <c r="L232"/>
  <c r="N213"/>
  <c r="N214" s="1"/>
  <c r="N215" s="1"/>
  <c r="N232"/>
  <c r="P213"/>
  <c r="P214" s="1"/>
  <c r="P232"/>
  <c r="R213"/>
  <c r="R214" s="1"/>
  <c r="R232"/>
  <c r="I104"/>
  <c r="AM104"/>
  <c r="K104"/>
  <c r="AO104"/>
  <c r="M104"/>
  <c r="AQ104"/>
  <c r="O104"/>
  <c r="AS104"/>
  <c r="Q104"/>
  <c r="AU104"/>
  <c r="S104"/>
  <c r="AW104"/>
  <c r="U104"/>
  <c r="AY104"/>
  <c r="G104"/>
  <c r="AK104"/>
  <c r="J104"/>
  <c r="AN104"/>
  <c r="L104"/>
  <c r="AP104"/>
  <c r="N104"/>
  <c r="AR104"/>
  <c r="P104"/>
  <c r="AT104"/>
  <c r="R104"/>
  <c r="AV104"/>
  <c r="T104"/>
  <c r="AX104"/>
  <c r="H104"/>
  <c r="AL104"/>
  <c r="F189"/>
  <c r="H189"/>
  <c r="J189"/>
  <c r="L186"/>
  <c r="L189"/>
  <c r="L187"/>
  <c r="L192" s="1"/>
  <c r="N186"/>
  <c r="N189"/>
  <c r="N187"/>
  <c r="N192" s="1"/>
  <c r="P186"/>
  <c r="P189"/>
  <c r="P187"/>
  <c r="P192" s="1"/>
  <c r="R186"/>
  <c r="R189"/>
  <c r="R187"/>
  <c r="R192" s="1"/>
  <c r="D189"/>
  <c r="G189"/>
  <c r="I189"/>
  <c r="K187"/>
  <c r="K192" s="1"/>
  <c r="K186"/>
  <c r="K189"/>
  <c r="M187"/>
  <c r="M192" s="1"/>
  <c r="M186"/>
  <c r="M189"/>
  <c r="O187"/>
  <c r="O192" s="1"/>
  <c r="O186"/>
  <c r="O189"/>
  <c r="Q187"/>
  <c r="Q192" s="1"/>
  <c r="Q186"/>
  <c r="Q189"/>
  <c r="E189"/>
  <c r="AM131"/>
  <c r="AO131"/>
  <c r="AQ131"/>
  <c r="AS131"/>
  <c r="AU131"/>
  <c r="AW131"/>
  <c r="AY131"/>
  <c r="AK131"/>
  <c r="AN131"/>
  <c r="AP131"/>
  <c r="AR131"/>
  <c r="AT131"/>
  <c r="AV131"/>
  <c r="AX131"/>
  <c r="AL131"/>
  <c r="F350"/>
  <c r="F262"/>
  <c r="F249"/>
  <c r="F236"/>
  <c r="F217"/>
  <c r="F201"/>
  <c r="F356"/>
  <c r="F352"/>
  <c r="F353"/>
  <c r="H350"/>
  <c r="H262"/>
  <c r="H249"/>
  <c r="H236"/>
  <c r="H217"/>
  <c r="H201"/>
  <c r="J350"/>
  <c r="J262"/>
  <c r="J249"/>
  <c r="J236"/>
  <c r="J217"/>
  <c r="J201"/>
  <c r="L350"/>
  <c r="L262"/>
  <c r="L249"/>
  <c r="L236"/>
  <c r="L217"/>
  <c r="L201"/>
  <c r="N350"/>
  <c r="N262"/>
  <c r="N249"/>
  <c r="N236"/>
  <c r="N217"/>
  <c r="N201"/>
  <c r="P350"/>
  <c r="P262"/>
  <c r="P249"/>
  <c r="P236"/>
  <c r="P217"/>
  <c r="P201"/>
  <c r="R350"/>
  <c r="R262"/>
  <c r="R249"/>
  <c r="R236"/>
  <c r="R217"/>
  <c r="R201"/>
  <c r="D350"/>
  <c r="D262"/>
  <c r="D249"/>
  <c r="D236"/>
  <c r="D217"/>
  <c r="D201"/>
  <c r="D356"/>
  <c r="D354"/>
  <c r="D352"/>
  <c r="D355"/>
  <c r="G350"/>
  <c r="G262"/>
  <c r="G249"/>
  <c r="G236"/>
  <c r="G217"/>
  <c r="G355"/>
  <c r="G353"/>
  <c r="G201"/>
  <c r="G354"/>
  <c r="I350"/>
  <c r="I262"/>
  <c r="I249"/>
  <c r="I236"/>
  <c r="I217"/>
  <c r="I201"/>
  <c r="K350"/>
  <c r="K262"/>
  <c r="K249"/>
  <c r="K236"/>
  <c r="K217"/>
  <c r="K201"/>
  <c r="M350"/>
  <c r="M262"/>
  <c r="M249"/>
  <c r="M236"/>
  <c r="M217"/>
  <c r="M201"/>
  <c r="O350"/>
  <c r="O262"/>
  <c r="O249"/>
  <c r="O236"/>
  <c r="O217"/>
  <c r="O201"/>
  <c r="Q350"/>
  <c r="Q262"/>
  <c r="Q249"/>
  <c r="Q236"/>
  <c r="Q217"/>
  <c r="Q201"/>
  <c r="E350"/>
  <c r="E262"/>
  <c r="E249"/>
  <c r="E236"/>
  <c r="E217"/>
  <c r="E355"/>
  <c r="E201"/>
  <c r="E356"/>
  <c r="E354"/>
  <c r="E352"/>
  <c r="M131"/>
  <c r="M165" s="1"/>
  <c r="K131"/>
  <c r="H131"/>
  <c r="H174" s="1"/>
  <c r="AK90"/>
  <c r="AK88"/>
  <c r="AK109"/>
  <c r="AL109" s="1"/>
  <c r="AK89"/>
  <c r="AK94"/>
  <c r="AK91"/>
  <c r="D176"/>
  <c r="AK87"/>
  <c r="AL87" s="1"/>
  <c r="D194"/>
  <c r="G127"/>
  <c r="AK92"/>
  <c r="AK93"/>
  <c r="AL93" s="1"/>
  <c r="AK85"/>
  <c r="AK86"/>
  <c r="AL86" s="1"/>
  <c r="AK108"/>
  <c r="AK107"/>
  <c r="AL107" s="1"/>
  <c r="AN82"/>
  <c r="G176"/>
  <c r="J127"/>
  <c r="G194"/>
  <c r="AP82"/>
  <c r="I176"/>
  <c r="I194"/>
  <c r="L127"/>
  <c r="K194"/>
  <c r="AR82"/>
  <c r="K176"/>
  <c r="N127"/>
  <c r="N131"/>
  <c r="AT82"/>
  <c r="M194"/>
  <c r="P131"/>
  <c r="M176"/>
  <c r="P127"/>
  <c r="AV82"/>
  <c r="O176"/>
  <c r="O194"/>
  <c r="R127"/>
  <c r="R131"/>
  <c r="T131"/>
  <c r="Q176"/>
  <c r="Q194"/>
  <c r="T127"/>
  <c r="AX82"/>
  <c r="F194"/>
  <c r="F176"/>
  <c r="AM82"/>
  <c r="I127"/>
  <c r="H176"/>
  <c r="K127"/>
  <c r="H194"/>
  <c r="AO82"/>
  <c r="J176"/>
  <c r="J194"/>
  <c r="M127"/>
  <c r="AQ82"/>
  <c r="AS82"/>
  <c r="L176"/>
  <c r="L194"/>
  <c r="O127"/>
  <c r="O131"/>
  <c r="N176"/>
  <c r="N194"/>
  <c r="Q127"/>
  <c r="Q131"/>
  <c r="AU82"/>
  <c r="P194"/>
  <c r="P176"/>
  <c r="AW82"/>
  <c r="S131"/>
  <c r="S127"/>
  <c r="R194"/>
  <c r="AY82"/>
  <c r="U131"/>
  <c r="R176"/>
  <c r="U127"/>
  <c r="AL91"/>
  <c r="AL85"/>
  <c r="AL92"/>
  <c r="AL88"/>
  <c r="E176"/>
  <c r="AL90"/>
  <c r="E194"/>
  <c r="AL82"/>
  <c r="AL89"/>
  <c r="AL94"/>
  <c r="AL108"/>
  <c r="H127"/>
  <c r="AK82"/>
  <c r="G131"/>
  <c r="J131"/>
  <c r="L131"/>
  <c r="I131"/>
  <c r="AK84"/>
  <c r="AK106"/>
  <c r="L215" l="1"/>
  <c r="H215"/>
  <c r="E215"/>
  <c r="F355"/>
  <c r="R215"/>
  <c r="P215"/>
  <c r="E353"/>
  <c r="G352"/>
  <c r="G356"/>
  <c r="D353"/>
  <c r="F354"/>
  <c r="F215"/>
  <c r="D215"/>
  <c r="E382"/>
  <c r="O382"/>
  <c r="K382"/>
  <c r="G382"/>
  <c r="Q382"/>
  <c r="M382"/>
  <c r="I382"/>
  <c r="G392"/>
  <c r="R507"/>
  <c r="P434"/>
  <c r="P507"/>
  <c r="N507"/>
  <c r="L434"/>
  <c r="L507"/>
  <c r="H434"/>
  <c r="Q434"/>
  <c r="O434"/>
  <c r="K434"/>
  <c r="I434"/>
  <c r="D392"/>
  <c r="R434"/>
  <c r="R382"/>
  <c r="R392"/>
  <c r="P382"/>
  <c r="P392"/>
  <c r="N434"/>
  <c r="N382"/>
  <c r="N392"/>
  <c r="L382"/>
  <c r="L392"/>
  <c r="J434"/>
  <c r="J382"/>
  <c r="J392"/>
  <c r="H382"/>
  <c r="H392"/>
  <c r="F382"/>
  <c r="F392"/>
  <c r="E392"/>
  <c r="Q507"/>
  <c r="Q392"/>
  <c r="O507"/>
  <c r="O392"/>
  <c r="M434"/>
  <c r="M507"/>
  <c r="M392"/>
  <c r="K507"/>
  <c r="K392"/>
  <c r="I392"/>
  <c r="AM85"/>
  <c r="AM86"/>
  <c r="L362"/>
  <c r="L364" s="1"/>
  <c r="K362"/>
  <c r="K363" s="1"/>
  <c r="D232"/>
  <c r="F232"/>
  <c r="E232"/>
  <c r="G232"/>
  <c r="H362"/>
  <c r="H363" s="1"/>
  <c r="R362"/>
  <c r="R364" s="1"/>
  <c r="P362"/>
  <c r="P363" s="1"/>
  <c r="N362"/>
  <c r="N364" s="1"/>
  <c r="J362"/>
  <c r="J364" s="1"/>
  <c r="J365" s="1"/>
  <c r="E344"/>
  <c r="E346" s="1"/>
  <c r="E347" s="1"/>
  <c r="Q362"/>
  <c r="Q364" s="1"/>
  <c r="M362"/>
  <c r="M364" s="1"/>
  <c r="D306"/>
  <c r="F306"/>
  <c r="F319" s="1"/>
  <c r="R344"/>
  <c r="R345" s="1"/>
  <c r="N344"/>
  <c r="N345" s="1"/>
  <c r="Q344"/>
  <c r="Q345" s="1"/>
  <c r="O344"/>
  <c r="O345" s="1"/>
  <c r="O362"/>
  <c r="M344"/>
  <c r="M345" s="1"/>
  <c r="K344"/>
  <c r="I362"/>
  <c r="I364" s="1"/>
  <c r="D344"/>
  <c r="D345" s="1"/>
  <c r="H344"/>
  <c r="H346" s="1"/>
  <c r="H347" s="1"/>
  <c r="E306"/>
  <c r="E319" s="1"/>
  <c r="G306"/>
  <c r="P344"/>
  <c r="P346" s="1"/>
  <c r="P347" s="1"/>
  <c r="J344"/>
  <c r="J345" s="1"/>
  <c r="F344"/>
  <c r="F345" s="1"/>
  <c r="I344"/>
  <c r="I346" s="1"/>
  <c r="I347" s="1"/>
  <c r="G344"/>
  <c r="G346" s="1"/>
  <c r="L344"/>
  <c r="D319"/>
  <c r="E345"/>
  <c r="K345"/>
  <c r="G319"/>
  <c r="P327"/>
  <c r="P328" s="1"/>
  <c r="P324"/>
  <c r="P325" s="1"/>
  <c r="P326"/>
  <c r="J327"/>
  <c r="J328" s="1"/>
  <c r="J324"/>
  <c r="J325" s="1"/>
  <c r="J326"/>
  <c r="F327"/>
  <c r="F328" s="1"/>
  <c r="F324"/>
  <c r="F325" s="1"/>
  <c r="F326"/>
  <c r="E326"/>
  <c r="E327"/>
  <c r="E328" s="1"/>
  <c r="E324"/>
  <c r="E325" s="1"/>
  <c r="O326"/>
  <c r="O327"/>
  <c r="O328" s="1"/>
  <c r="O324"/>
  <c r="O325" s="1"/>
  <c r="K326"/>
  <c r="K327"/>
  <c r="K328" s="1"/>
  <c r="K324"/>
  <c r="K325" s="1"/>
  <c r="G326"/>
  <c r="G327"/>
  <c r="G328" s="1"/>
  <c r="G324"/>
  <c r="G325" s="1"/>
  <c r="D327"/>
  <c r="D328" s="1"/>
  <c r="D326"/>
  <c r="D324"/>
  <c r="D325" s="1"/>
  <c r="R327"/>
  <c r="R328" s="1"/>
  <c r="R324"/>
  <c r="R325" s="1"/>
  <c r="R326"/>
  <c r="N327"/>
  <c r="N328" s="1"/>
  <c r="N324"/>
  <c r="N325" s="1"/>
  <c r="N326"/>
  <c r="Q326"/>
  <c r="Q327"/>
  <c r="Q328" s="1"/>
  <c r="Q324"/>
  <c r="Q325" s="1"/>
  <c r="M326"/>
  <c r="M327"/>
  <c r="M328" s="1"/>
  <c r="M324"/>
  <c r="M325" s="1"/>
  <c r="I326"/>
  <c r="I327"/>
  <c r="I328" s="1"/>
  <c r="I324"/>
  <c r="I325" s="1"/>
  <c r="L327"/>
  <c r="L328" s="1"/>
  <c r="L324"/>
  <c r="L325" s="1"/>
  <c r="L326"/>
  <c r="H327"/>
  <c r="H328" s="1"/>
  <c r="H324"/>
  <c r="H325" s="1"/>
  <c r="H326"/>
  <c r="K169"/>
  <c r="Q188"/>
  <c r="Q190" s="1"/>
  <c r="P191"/>
  <c r="L191"/>
  <c r="O188"/>
  <c r="O190" s="1"/>
  <c r="K188"/>
  <c r="K190" s="1"/>
  <c r="O191"/>
  <c r="M188"/>
  <c r="M190" s="1"/>
  <c r="K191"/>
  <c r="R191"/>
  <c r="N191"/>
  <c r="K153"/>
  <c r="K149"/>
  <c r="Q191"/>
  <c r="M191"/>
  <c r="R188"/>
  <c r="R190" s="1"/>
  <c r="N188"/>
  <c r="N190" s="1"/>
  <c r="P188"/>
  <c r="P190" s="1"/>
  <c r="L188"/>
  <c r="L190" s="1"/>
  <c r="K168"/>
  <c r="K152"/>
  <c r="K146"/>
  <c r="K151"/>
  <c r="K172"/>
  <c r="K163"/>
  <c r="K164"/>
  <c r="K167"/>
  <c r="K148"/>
  <c r="K162"/>
  <c r="K170"/>
  <c r="K147"/>
  <c r="K174"/>
  <c r="K150"/>
  <c r="K171"/>
  <c r="K166"/>
  <c r="K165"/>
  <c r="K173"/>
  <c r="M170"/>
  <c r="M172"/>
  <c r="M166"/>
  <c r="M163"/>
  <c r="H165"/>
  <c r="M148"/>
  <c r="M150"/>
  <c r="H147"/>
  <c r="AL84"/>
  <c r="AM88"/>
  <c r="AN88" s="1"/>
  <c r="AO88" s="1"/>
  <c r="AP88" s="1"/>
  <c r="AM108"/>
  <c r="AN108" s="1"/>
  <c r="AM94"/>
  <c r="AN94" s="1"/>
  <c r="AO94" s="1"/>
  <c r="AM87"/>
  <c r="AN87" s="1"/>
  <c r="AO87" s="1"/>
  <c r="AM107"/>
  <c r="AN107" s="1"/>
  <c r="AO107" s="1"/>
  <c r="AM89"/>
  <c r="AN89" s="1"/>
  <c r="AO89" s="1"/>
  <c r="AN86"/>
  <c r="AN85"/>
  <c r="AL106"/>
  <c r="AM91"/>
  <c r="AN91" s="1"/>
  <c r="AO91" s="1"/>
  <c r="AM109"/>
  <c r="AN109" s="1"/>
  <c r="AO109" s="1"/>
  <c r="AP109" s="1"/>
  <c r="AM90"/>
  <c r="AN90" s="1"/>
  <c r="AO90" s="1"/>
  <c r="AM92"/>
  <c r="AN92" s="1"/>
  <c r="AO92" s="1"/>
  <c r="AM93"/>
  <c r="AN93" s="1"/>
  <c r="AO93" s="1"/>
  <c r="AP93" s="1"/>
  <c r="M167"/>
  <c r="M168"/>
  <c r="M147"/>
  <c r="M169"/>
  <c r="H167"/>
  <c r="H152"/>
  <c r="H146"/>
  <c r="H149"/>
  <c r="H150"/>
  <c r="H168"/>
  <c r="H169"/>
  <c r="H170"/>
  <c r="M151"/>
  <c r="M152"/>
  <c r="M171"/>
  <c r="M149"/>
  <c r="M173"/>
  <c r="M162"/>
  <c r="M153"/>
  <c r="M146"/>
  <c r="M174"/>
  <c r="M164"/>
  <c r="H162"/>
  <c r="H153"/>
  <c r="H163"/>
  <c r="H172"/>
  <c r="H166"/>
  <c r="H171"/>
  <c r="H151"/>
  <c r="H173"/>
  <c r="H164"/>
  <c r="H148"/>
  <c r="I153"/>
  <c r="I172"/>
  <c r="I163"/>
  <c r="I149"/>
  <c r="I164"/>
  <c r="I165"/>
  <c r="I152"/>
  <c r="I169"/>
  <c r="I171"/>
  <c r="I173"/>
  <c r="I146"/>
  <c r="I166"/>
  <c r="I147"/>
  <c r="I170"/>
  <c r="I174"/>
  <c r="I168"/>
  <c r="I162"/>
  <c r="I167"/>
  <c r="I151"/>
  <c r="I150"/>
  <c r="I148"/>
  <c r="J169"/>
  <c r="J147"/>
  <c r="J171"/>
  <c r="J148"/>
  <c r="J165"/>
  <c r="J168"/>
  <c r="J152"/>
  <c r="J153"/>
  <c r="J170"/>
  <c r="J167"/>
  <c r="J172"/>
  <c r="J146"/>
  <c r="J174"/>
  <c r="J166"/>
  <c r="J163"/>
  <c r="J149"/>
  <c r="J150"/>
  <c r="J173"/>
  <c r="J151"/>
  <c r="J164"/>
  <c r="J162"/>
  <c r="G160"/>
  <c r="G167"/>
  <c r="G152"/>
  <c r="G168"/>
  <c r="G156"/>
  <c r="G170"/>
  <c r="G150"/>
  <c r="G172"/>
  <c r="G171"/>
  <c r="G165"/>
  <c r="G164"/>
  <c r="G147"/>
  <c r="G151"/>
  <c r="G159"/>
  <c r="G174"/>
  <c r="G157"/>
  <c r="G146"/>
  <c r="G149"/>
  <c r="G161"/>
  <c r="G163"/>
  <c r="G158"/>
  <c r="G169"/>
  <c r="G162"/>
  <c r="G148"/>
  <c r="G153"/>
  <c r="G173"/>
  <c r="G166"/>
  <c r="G155"/>
  <c r="L169"/>
  <c r="L168"/>
  <c r="L149"/>
  <c r="L146"/>
  <c r="L152"/>
  <c r="L173"/>
  <c r="L153"/>
  <c r="L150"/>
  <c r="L163"/>
  <c r="L166"/>
  <c r="L172"/>
  <c r="L164"/>
  <c r="L151"/>
  <c r="L167"/>
  <c r="L170"/>
  <c r="L171"/>
  <c r="L162"/>
  <c r="L148"/>
  <c r="L147"/>
  <c r="L174"/>
  <c r="L165"/>
  <c r="M363" l="1"/>
  <c r="M373" s="1"/>
  <c r="N363"/>
  <c r="N373" s="1"/>
  <c r="R363"/>
  <c r="R366" s="1"/>
  <c r="AO85"/>
  <c r="AP85" s="1"/>
  <c r="AQ85" s="1"/>
  <c r="K372"/>
  <c r="K384" s="1"/>
  <c r="K387" s="1"/>
  <c r="K394" s="1"/>
  <c r="L363"/>
  <c r="L366" s="1"/>
  <c r="L435"/>
  <c r="P435"/>
  <c r="AO86"/>
  <c r="AP86" s="1"/>
  <c r="AQ86" s="1"/>
  <c r="L365"/>
  <c r="L372"/>
  <c r="K435"/>
  <c r="M435"/>
  <c r="O435"/>
  <c r="Q435"/>
  <c r="N435"/>
  <c r="R435"/>
  <c r="AG306"/>
  <c r="L404"/>
  <c r="P404"/>
  <c r="O404"/>
  <c r="Q404"/>
  <c r="N404"/>
  <c r="R404"/>
  <c r="K404"/>
  <c r="M404"/>
  <c r="P345"/>
  <c r="P348" s="1"/>
  <c r="Q346"/>
  <c r="Q347" s="1"/>
  <c r="R346"/>
  <c r="R347" s="1"/>
  <c r="I363"/>
  <c r="I366" s="1"/>
  <c r="M346"/>
  <c r="M347" s="1"/>
  <c r="L345"/>
  <c r="I345"/>
  <c r="I348" s="1"/>
  <c r="H345"/>
  <c r="H373" s="1"/>
  <c r="J346"/>
  <c r="J347" s="1"/>
  <c r="J370" s="1"/>
  <c r="L346"/>
  <c r="L347" s="1"/>
  <c r="L370" s="1"/>
  <c r="K346"/>
  <c r="K347" s="1"/>
  <c r="K364"/>
  <c r="K366" s="1"/>
  <c r="P373"/>
  <c r="K373"/>
  <c r="Q372"/>
  <c r="J372"/>
  <c r="H372"/>
  <c r="R365"/>
  <c r="E348"/>
  <c r="M365"/>
  <c r="M374"/>
  <c r="Q365"/>
  <c r="Q370" s="1"/>
  <c r="N365"/>
  <c r="I365"/>
  <c r="I370" s="1"/>
  <c r="I374"/>
  <c r="G347"/>
  <c r="P372"/>
  <c r="N366"/>
  <c r="D187"/>
  <c r="D192" s="1"/>
  <c r="H364"/>
  <c r="H374" s="1"/>
  <c r="G345"/>
  <c r="G348" s="1"/>
  <c r="Q363"/>
  <c r="Q373" s="1"/>
  <c r="F346"/>
  <c r="F347" s="1"/>
  <c r="J363"/>
  <c r="J373" s="1"/>
  <c r="P364"/>
  <c r="P374" s="1"/>
  <c r="D346"/>
  <c r="D347" s="1"/>
  <c r="O346"/>
  <c r="O347" s="1"/>
  <c r="N346"/>
  <c r="N374" s="1"/>
  <c r="I372"/>
  <c r="O372"/>
  <c r="M372"/>
  <c r="N372"/>
  <c r="R372"/>
  <c r="G362"/>
  <c r="G372" s="1"/>
  <c r="E362"/>
  <c r="E372" s="1"/>
  <c r="O363"/>
  <c r="O373" s="1"/>
  <c r="O364"/>
  <c r="M366"/>
  <c r="D362"/>
  <c r="D364" s="1"/>
  <c r="F362"/>
  <c r="F372" s="1"/>
  <c r="F187"/>
  <c r="F192" s="1"/>
  <c r="I187"/>
  <c r="I192" s="1"/>
  <c r="G187"/>
  <c r="G192" s="1"/>
  <c r="J187"/>
  <c r="J192" s="1"/>
  <c r="H187"/>
  <c r="H192" s="1"/>
  <c r="E187"/>
  <c r="E192" s="1"/>
  <c r="F186"/>
  <c r="D186"/>
  <c r="D507" s="1"/>
  <c r="E186"/>
  <c r="E507" s="1"/>
  <c r="I186"/>
  <c r="I507" s="1"/>
  <c r="G186"/>
  <c r="G507" s="1"/>
  <c r="J186"/>
  <c r="J507" s="1"/>
  <c r="H186"/>
  <c r="H507" s="1"/>
  <c r="AM106"/>
  <c r="AO108"/>
  <c r="AP108" s="1"/>
  <c r="AM84"/>
  <c r="AN106"/>
  <c r="AQ88"/>
  <c r="AR88" s="1"/>
  <c r="AQ109"/>
  <c r="AR109" s="1"/>
  <c r="C166"/>
  <c r="C173"/>
  <c r="C148"/>
  <c r="C169"/>
  <c r="C138"/>
  <c r="C158"/>
  <c r="C161"/>
  <c r="C146"/>
  <c r="C157"/>
  <c r="C174"/>
  <c r="C151"/>
  <c r="C141"/>
  <c r="C140"/>
  <c r="C171"/>
  <c r="C150"/>
  <c r="C170"/>
  <c r="C137"/>
  <c r="C152"/>
  <c r="C143"/>
  <c r="C160"/>
  <c r="AP107"/>
  <c r="AQ107" s="1"/>
  <c r="AQ93"/>
  <c r="AP87"/>
  <c r="AP89"/>
  <c r="C155"/>
  <c r="C153"/>
  <c r="C162"/>
  <c r="C136"/>
  <c r="C144"/>
  <c r="C163"/>
  <c r="C149"/>
  <c r="C135"/>
  <c r="C145"/>
  <c r="C159"/>
  <c r="C147"/>
  <c r="C164"/>
  <c r="C165"/>
  <c r="C172"/>
  <c r="C142"/>
  <c r="C156"/>
  <c r="C168"/>
  <c r="C167"/>
  <c r="C139"/>
  <c r="AP90"/>
  <c r="AP92"/>
  <c r="AP91"/>
  <c r="AP94"/>
  <c r="BN168" l="1"/>
  <c r="BL168"/>
  <c r="BJ168"/>
  <c r="BH168"/>
  <c r="BF168"/>
  <c r="BD168"/>
  <c r="BB168"/>
  <c r="AZ168"/>
  <c r="AX168"/>
  <c r="AV168"/>
  <c r="AT168"/>
  <c r="AR168"/>
  <c r="AP168"/>
  <c r="AN168"/>
  <c r="AL168"/>
  <c r="BM168"/>
  <c r="BK168"/>
  <c r="BI168"/>
  <c r="BG168"/>
  <c r="BE168"/>
  <c r="BC168"/>
  <c r="BA168"/>
  <c r="AY168"/>
  <c r="AW168"/>
  <c r="AU168"/>
  <c r="AS168"/>
  <c r="AQ168"/>
  <c r="AO168"/>
  <c r="AM168"/>
  <c r="AK168"/>
  <c r="BN165"/>
  <c r="BL165"/>
  <c r="BJ165"/>
  <c r="BH165"/>
  <c r="BF165"/>
  <c r="BD165"/>
  <c r="BB165"/>
  <c r="AZ165"/>
  <c r="AX165"/>
  <c r="AV165"/>
  <c r="AT165"/>
  <c r="AR165"/>
  <c r="AP165"/>
  <c r="AN165"/>
  <c r="AL165"/>
  <c r="BM165"/>
  <c r="BK165"/>
  <c r="BI165"/>
  <c r="BG165"/>
  <c r="BE165"/>
  <c r="BC165"/>
  <c r="BA165"/>
  <c r="AY165"/>
  <c r="AW165"/>
  <c r="AU165"/>
  <c r="AS165"/>
  <c r="AQ165"/>
  <c r="AO165"/>
  <c r="AM165"/>
  <c r="AK165"/>
  <c r="BN149"/>
  <c r="BM149"/>
  <c r="BK149"/>
  <c r="BI149"/>
  <c r="BG149"/>
  <c r="BE149"/>
  <c r="BC149"/>
  <c r="BA149"/>
  <c r="AY149"/>
  <c r="AW149"/>
  <c r="AU149"/>
  <c r="AS149"/>
  <c r="AQ149"/>
  <c r="AO149"/>
  <c r="AM149"/>
  <c r="AK149"/>
  <c r="BL149"/>
  <c r="BJ149"/>
  <c r="BH149"/>
  <c r="BF149"/>
  <c r="BD149"/>
  <c r="BB149"/>
  <c r="AZ149"/>
  <c r="AX149"/>
  <c r="AV149"/>
  <c r="AT149"/>
  <c r="AR149"/>
  <c r="AP149"/>
  <c r="AN149"/>
  <c r="AL149"/>
  <c r="BN151"/>
  <c r="BL151"/>
  <c r="BJ151"/>
  <c r="BH151"/>
  <c r="BF151"/>
  <c r="BD151"/>
  <c r="BB151"/>
  <c r="AZ151"/>
  <c r="AX151"/>
  <c r="AV151"/>
  <c r="AT151"/>
  <c r="AR151"/>
  <c r="AP151"/>
  <c r="AN151"/>
  <c r="AL151"/>
  <c r="BM151"/>
  <c r="BK151"/>
  <c r="BI151"/>
  <c r="BG151"/>
  <c r="BE151"/>
  <c r="BC151"/>
  <c r="BA151"/>
  <c r="AY151"/>
  <c r="AW151"/>
  <c r="AU151"/>
  <c r="AS151"/>
  <c r="AQ151"/>
  <c r="AO151"/>
  <c r="AM151"/>
  <c r="AK151"/>
  <c r="BM148"/>
  <c r="BK148"/>
  <c r="BI148"/>
  <c r="BG148"/>
  <c r="BE148"/>
  <c r="BC148"/>
  <c r="BA148"/>
  <c r="AY148"/>
  <c r="AW148"/>
  <c r="AU148"/>
  <c r="AS148"/>
  <c r="AQ148"/>
  <c r="AO148"/>
  <c r="AM148"/>
  <c r="AK148"/>
  <c r="BN148"/>
  <c r="BL148"/>
  <c r="BJ148"/>
  <c r="BH148"/>
  <c r="BF148"/>
  <c r="BD148"/>
  <c r="BB148"/>
  <c r="AZ148"/>
  <c r="AX148"/>
  <c r="AV148"/>
  <c r="AT148"/>
  <c r="AR148"/>
  <c r="AP148"/>
  <c r="AN148"/>
  <c r="AL148"/>
  <c r="BN166"/>
  <c r="BL166"/>
  <c r="BJ166"/>
  <c r="BH166"/>
  <c r="BF166"/>
  <c r="BD166"/>
  <c r="BB166"/>
  <c r="AZ166"/>
  <c r="AX166"/>
  <c r="AV166"/>
  <c r="AT166"/>
  <c r="AR166"/>
  <c r="AP166"/>
  <c r="AN166"/>
  <c r="AL166"/>
  <c r="BM166"/>
  <c r="BK166"/>
  <c r="BI166"/>
  <c r="BG166"/>
  <c r="BE166"/>
  <c r="BC166"/>
  <c r="BA166"/>
  <c r="AY166"/>
  <c r="AW166"/>
  <c r="AU166"/>
  <c r="AS166"/>
  <c r="AQ166"/>
  <c r="AO166"/>
  <c r="AM166"/>
  <c r="AK166"/>
  <c r="BN167"/>
  <c r="BL167"/>
  <c r="BJ167"/>
  <c r="BH167"/>
  <c r="BF167"/>
  <c r="BD167"/>
  <c r="BB167"/>
  <c r="AZ167"/>
  <c r="AX167"/>
  <c r="AV167"/>
  <c r="AT167"/>
  <c r="AR167"/>
  <c r="AP167"/>
  <c r="AN167"/>
  <c r="AL167"/>
  <c r="BM167"/>
  <c r="BK167"/>
  <c r="BI167"/>
  <c r="BG167"/>
  <c r="BE167"/>
  <c r="BC167"/>
  <c r="BA167"/>
  <c r="AY167"/>
  <c r="AW167"/>
  <c r="AU167"/>
  <c r="AS167"/>
  <c r="AQ167"/>
  <c r="AO167"/>
  <c r="AM167"/>
  <c r="AK167"/>
  <c r="BN172"/>
  <c r="BL172"/>
  <c r="BJ172"/>
  <c r="BH172"/>
  <c r="BF172"/>
  <c r="BD172"/>
  <c r="BB172"/>
  <c r="AZ172"/>
  <c r="AX172"/>
  <c r="AV172"/>
  <c r="AT172"/>
  <c r="AR172"/>
  <c r="AP172"/>
  <c r="AN172"/>
  <c r="AL172"/>
  <c r="BM172"/>
  <c r="BK172"/>
  <c r="BI172"/>
  <c r="BG172"/>
  <c r="BE172"/>
  <c r="BC172"/>
  <c r="BA172"/>
  <c r="AY172"/>
  <c r="AW172"/>
  <c r="AU172"/>
  <c r="AS172"/>
  <c r="AQ172"/>
  <c r="AO172"/>
  <c r="AM172"/>
  <c r="AK172"/>
  <c r="BN164"/>
  <c r="BL164"/>
  <c r="BJ164"/>
  <c r="BH164"/>
  <c r="BF164"/>
  <c r="BD164"/>
  <c r="BB164"/>
  <c r="AZ164"/>
  <c r="AX164"/>
  <c r="AV164"/>
  <c r="AT164"/>
  <c r="AR164"/>
  <c r="AP164"/>
  <c r="AN164"/>
  <c r="AL164"/>
  <c r="BM164"/>
  <c r="BK164"/>
  <c r="BI164"/>
  <c r="BG164"/>
  <c r="BE164"/>
  <c r="BC164"/>
  <c r="BA164"/>
  <c r="AY164"/>
  <c r="AW164"/>
  <c r="AU164"/>
  <c r="AS164"/>
  <c r="AQ164"/>
  <c r="AO164"/>
  <c r="AM164"/>
  <c r="AK164"/>
  <c r="BN163"/>
  <c r="BL163"/>
  <c r="BJ163"/>
  <c r="BH163"/>
  <c r="BF163"/>
  <c r="BD163"/>
  <c r="BB163"/>
  <c r="AZ163"/>
  <c r="AX163"/>
  <c r="AV163"/>
  <c r="AT163"/>
  <c r="AR163"/>
  <c r="AP163"/>
  <c r="AN163"/>
  <c r="AL163"/>
  <c r="BM163"/>
  <c r="BK163"/>
  <c r="BI163"/>
  <c r="BG163"/>
  <c r="BE163"/>
  <c r="BC163"/>
  <c r="BA163"/>
  <c r="AY163"/>
  <c r="AW163"/>
  <c r="AU163"/>
  <c r="AS163"/>
  <c r="AQ163"/>
  <c r="AO163"/>
  <c r="AM163"/>
  <c r="AK163"/>
  <c r="BN153"/>
  <c r="BL153"/>
  <c r="BJ153"/>
  <c r="BH153"/>
  <c r="BF153"/>
  <c r="BD153"/>
  <c r="BB153"/>
  <c r="AZ153"/>
  <c r="AX153"/>
  <c r="AV153"/>
  <c r="AT153"/>
  <c r="AR153"/>
  <c r="AP153"/>
  <c r="AN153"/>
  <c r="AL153"/>
  <c r="BM153"/>
  <c r="BK153"/>
  <c r="BI153"/>
  <c r="BG153"/>
  <c r="BE153"/>
  <c r="BC153"/>
  <c r="BA153"/>
  <c r="AY153"/>
  <c r="AW153"/>
  <c r="AU153"/>
  <c r="AS153"/>
  <c r="AQ153"/>
  <c r="AO153"/>
  <c r="AM153"/>
  <c r="AK153"/>
  <c r="BN152"/>
  <c r="BL152"/>
  <c r="BJ152"/>
  <c r="BH152"/>
  <c r="BF152"/>
  <c r="BD152"/>
  <c r="BB152"/>
  <c r="AZ152"/>
  <c r="AX152"/>
  <c r="AV152"/>
  <c r="AT152"/>
  <c r="AR152"/>
  <c r="AP152"/>
  <c r="AN152"/>
  <c r="AL152"/>
  <c r="BM152"/>
  <c r="BK152"/>
  <c r="BI152"/>
  <c r="BG152"/>
  <c r="BE152"/>
  <c r="BC152"/>
  <c r="BA152"/>
  <c r="AY152"/>
  <c r="AW152"/>
  <c r="AU152"/>
  <c r="AS152"/>
  <c r="AQ152"/>
  <c r="AO152"/>
  <c r="AM152"/>
  <c r="AK152"/>
  <c r="BN170"/>
  <c r="BL170"/>
  <c r="BJ170"/>
  <c r="BH170"/>
  <c r="BF170"/>
  <c r="BD170"/>
  <c r="BB170"/>
  <c r="AZ170"/>
  <c r="AX170"/>
  <c r="AV170"/>
  <c r="AT170"/>
  <c r="AR170"/>
  <c r="AP170"/>
  <c r="AN170"/>
  <c r="AL170"/>
  <c r="BM170"/>
  <c r="BK170"/>
  <c r="BI170"/>
  <c r="BG170"/>
  <c r="BE170"/>
  <c r="BC170"/>
  <c r="BA170"/>
  <c r="AY170"/>
  <c r="AW170"/>
  <c r="AU170"/>
  <c r="AS170"/>
  <c r="AQ170"/>
  <c r="AO170"/>
  <c r="AM170"/>
  <c r="AK170"/>
  <c r="BN171"/>
  <c r="BL171"/>
  <c r="BJ171"/>
  <c r="BH171"/>
  <c r="BF171"/>
  <c r="BD171"/>
  <c r="BB171"/>
  <c r="AZ171"/>
  <c r="AX171"/>
  <c r="AV171"/>
  <c r="AT171"/>
  <c r="AR171"/>
  <c r="AP171"/>
  <c r="AN171"/>
  <c r="AL171"/>
  <c r="BM171"/>
  <c r="BK171"/>
  <c r="BI171"/>
  <c r="BG171"/>
  <c r="BE171"/>
  <c r="BC171"/>
  <c r="BA171"/>
  <c r="AY171"/>
  <c r="AW171"/>
  <c r="AU171"/>
  <c r="AS171"/>
  <c r="AQ171"/>
  <c r="AO171"/>
  <c r="AM171"/>
  <c r="AK171"/>
  <c r="BN174"/>
  <c r="BL174"/>
  <c r="BJ174"/>
  <c r="BH174"/>
  <c r="BF174"/>
  <c r="BD174"/>
  <c r="BB174"/>
  <c r="AZ174"/>
  <c r="AX174"/>
  <c r="AV174"/>
  <c r="AT174"/>
  <c r="AR174"/>
  <c r="AP174"/>
  <c r="AN174"/>
  <c r="AL174"/>
  <c r="BM174"/>
  <c r="BK174"/>
  <c r="BI174"/>
  <c r="BG174"/>
  <c r="BE174"/>
  <c r="BC174"/>
  <c r="BA174"/>
  <c r="AY174"/>
  <c r="AW174"/>
  <c r="AU174"/>
  <c r="AS174"/>
  <c r="AQ174"/>
  <c r="AO174"/>
  <c r="AM174"/>
  <c r="AK174"/>
  <c r="BM146"/>
  <c r="BK146"/>
  <c r="BI146"/>
  <c r="BG146"/>
  <c r="BE146"/>
  <c r="BC146"/>
  <c r="BA146"/>
  <c r="AY146"/>
  <c r="AW146"/>
  <c r="AU146"/>
  <c r="AS146"/>
  <c r="AQ146"/>
  <c r="AO146"/>
  <c r="AM146"/>
  <c r="AK146"/>
  <c r="BN146"/>
  <c r="BL146"/>
  <c r="BJ146"/>
  <c r="BH146"/>
  <c r="BF146"/>
  <c r="BD146"/>
  <c r="BB146"/>
  <c r="AZ146"/>
  <c r="AX146"/>
  <c r="AV146"/>
  <c r="AT146"/>
  <c r="AR146"/>
  <c r="AP146"/>
  <c r="AN146"/>
  <c r="AL146"/>
  <c r="BN169"/>
  <c r="BL169"/>
  <c r="BJ169"/>
  <c r="BH169"/>
  <c r="BF169"/>
  <c r="BD169"/>
  <c r="BB169"/>
  <c r="AZ169"/>
  <c r="AX169"/>
  <c r="AV169"/>
  <c r="AT169"/>
  <c r="AR169"/>
  <c r="AP169"/>
  <c r="AN169"/>
  <c r="AL169"/>
  <c r="BM169"/>
  <c r="BK169"/>
  <c r="BI169"/>
  <c r="BG169"/>
  <c r="BE169"/>
  <c r="BC169"/>
  <c r="BA169"/>
  <c r="AY169"/>
  <c r="AW169"/>
  <c r="AU169"/>
  <c r="AS169"/>
  <c r="AQ169"/>
  <c r="AO169"/>
  <c r="AM169"/>
  <c r="AK169"/>
  <c r="BN173"/>
  <c r="BL173"/>
  <c r="BJ173"/>
  <c r="BH173"/>
  <c r="BF173"/>
  <c r="BD173"/>
  <c r="BB173"/>
  <c r="AZ173"/>
  <c r="AX173"/>
  <c r="AV173"/>
  <c r="AT173"/>
  <c r="AR173"/>
  <c r="AP173"/>
  <c r="AN173"/>
  <c r="AL173"/>
  <c r="BM173"/>
  <c r="BK173"/>
  <c r="BI173"/>
  <c r="BG173"/>
  <c r="BE173"/>
  <c r="BC173"/>
  <c r="BA173"/>
  <c r="AY173"/>
  <c r="AW173"/>
  <c r="AU173"/>
  <c r="AS173"/>
  <c r="AQ173"/>
  <c r="AO173"/>
  <c r="AM173"/>
  <c r="AK173"/>
  <c r="BM147"/>
  <c r="BK147"/>
  <c r="BI147"/>
  <c r="BG147"/>
  <c r="BE147"/>
  <c r="BC147"/>
  <c r="BA147"/>
  <c r="AY147"/>
  <c r="AW147"/>
  <c r="AU147"/>
  <c r="AS147"/>
  <c r="AQ147"/>
  <c r="AO147"/>
  <c r="AM147"/>
  <c r="AK147"/>
  <c r="BN147"/>
  <c r="BL147"/>
  <c r="BJ147"/>
  <c r="BH147"/>
  <c r="BF147"/>
  <c r="BD147"/>
  <c r="BB147"/>
  <c r="AZ147"/>
  <c r="AX147"/>
  <c r="AV147"/>
  <c r="AT147"/>
  <c r="AR147"/>
  <c r="AP147"/>
  <c r="AN147"/>
  <c r="AL147"/>
  <c r="BN162"/>
  <c r="BL162"/>
  <c r="BJ162"/>
  <c r="BH162"/>
  <c r="BF162"/>
  <c r="BD162"/>
  <c r="BB162"/>
  <c r="AZ162"/>
  <c r="AX162"/>
  <c r="AV162"/>
  <c r="AT162"/>
  <c r="AR162"/>
  <c r="AP162"/>
  <c r="AN162"/>
  <c r="AL162"/>
  <c r="BM162"/>
  <c r="BK162"/>
  <c r="BI162"/>
  <c r="BG162"/>
  <c r="BE162"/>
  <c r="BC162"/>
  <c r="BA162"/>
  <c r="AY162"/>
  <c r="AW162"/>
  <c r="AU162"/>
  <c r="AS162"/>
  <c r="AQ162"/>
  <c r="AO162"/>
  <c r="AM162"/>
  <c r="AK162"/>
  <c r="BN150"/>
  <c r="BL150"/>
  <c r="BJ150"/>
  <c r="BH150"/>
  <c r="BF150"/>
  <c r="BD150"/>
  <c r="BB150"/>
  <c r="AZ150"/>
  <c r="AX150"/>
  <c r="AV150"/>
  <c r="AT150"/>
  <c r="AR150"/>
  <c r="AP150"/>
  <c r="AN150"/>
  <c r="AL150"/>
  <c r="BK150"/>
  <c r="BG150"/>
  <c r="BC150"/>
  <c r="AY150"/>
  <c r="AU150"/>
  <c r="AQ150"/>
  <c r="AM150"/>
  <c r="BM150"/>
  <c r="BI150"/>
  <c r="BE150"/>
  <c r="BA150"/>
  <c r="AW150"/>
  <c r="AS150"/>
  <c r="AO150"/>
  <c r="AK150"/>
  <c r="BM155"/>
  <c r="BK155"/>
  <c r="BI155"/>
  <c r="BG155"/>
  <c r="BE155"/>
  <c r="BC155"/>
  <c r="BA155"/>
  <c r="AY155"/>
  <c r="AW155"/>
  <c r="AU155"/>
  <c r="AS155"/>
  <c r="AQ155"/>
  <c r="AO155"/>
  <c r="AM155"/>
  <c r="AK155"/>
  <c r="BN155"/>
  <c r="BL155"/>
  <c r="BJ155"/>
  <c r="BH155"/>
  <c r="BF155"/>
  <c r="BD155"/>
  <c r="BB155"/>
  <c r="AZ155"/>
  <c r="AX155"/>
  <c r="AV155"/>
  <c r="AT155"/>
  <c r="AR155"/>
  <c r="AP155"/>
  <c r="AN155"/>
  <c r="AL155"/>
  <c r="BM156"/>
  <c r="BK156"/>
  <c r="BI156"/>
  <c r="BG156"/>
  <c r="BE156"/>
  <c r="BC156"/>
  <c r="BA156"/>
  <c r="AY156"/>
  <c r="AW156"/>
  <c r="AU156"/>
  <c r="AS156"/>
  <c r="AQ156"/>
  <c r="AO156"/>
  <c r="AM156"/>
  <c r="AK156"/>
  <c r="BN156"/>
  <c r="BL156"/>
  <c r="BJ156"/>
  <c r="BH156"/>
  <c r="BF156"/>
  <c r="BD156"/>
  <c r="BB156"/>
  <c r="AZ156"/>
  <c r="AX156"/>
  <c r="AV156"/>
  <c r="AT156"/>
  <c r="AR156"/>
  <c r="AP156"/>
  <c r="AN156"/>
  <c r="AL156"/>
  <c r="BM159"/>
  <c r="BK159"/>
  <c r="BI159"/>
  <c r="BG159"/>
  <c r="BE159"/>
  <c r="BC159"/>
  <c r="BA159"/>
  <c r="AY159"/>
  <c r="AW159"/>
  <c r="AU159"/>
  <c r="AS159"/>
  <c r="AQ159"/>
  <c r="AO159"/>
  <c r="AM159"/>
  <c r="AK159"/>
  <c r="BN159"/>
  <c r="BL159"/>
  <c r="BJ159"/>
  <c r="BH159"/>
  <c r="BF159"/>
  <c r="BD159"/>
  <c r="BB159"/>
  <c r="AZ159"/>
  <c r="AX159"/>
  <c r="AV159"/>
  <c r="AT159"/>
  <c r="AR159"/>
  <c r="AP159"/>
  <c r="AN159"/>
  <c r="AL159"/>
  <c r="BM160"/>
  <c r="BK160"/>
  <c r="BI160"/>
  <c r="BG160"/>
  <c r="BE160"/>
  <c r="BC160"/>
  <c r="BA160"/>
  <c r="AY160"/>
  <c r="AW160"/>
  <c r="AU160"/>
  <c r="AS160"/>
  <c r="AQ160"/>
  <c r="AO160"/>
  <c r="AM160"/>
  <c r="AK160"/>
  <c r="BN160"/>
  <c r="BL160"/>
  <c r="BJ160"/>
  <c r="BH160"/>
  <c r="BF160"/>
  <c r="BD160"/>
  <c r="BB160"/>
  <c r="AZ160"/>
  <c r="AX160"/>
  <c r="AV160"/>
  <c r="AT160"/>
  <c r="AR160"/>
  <c r="AP160"/>
  <c r="AN160"/>
  <c r="AL160"/>
  <c r="BM158"/>
  <c r="BK158"/>
  <c r="BI158"/>
  <c r="BG158"/>
  <c r="BE158"/>
  <c r="BC158"/>
  <c r="BA158"/>
  <c r="AY158"/>
  <c r="AW158"/>
  <c r="AU158"/>
  <c r="AS158"/>
  <c r="AQ158"/>
  <c r="AO158"/>
  <c r="AM158"/>
  <c r="AK158"/>
  <c r="BN158"/>
  <c r="BL158"/>
  <c r="BJ158"/>
  <c r="BH158"/>
  <c r="BF158"/>
  <c r="BD158"/>
  <c r="BB158"/>
  <c r="AZ158"/>
  <c r="AX158"/>
  <c r="AV158"/>
  <c r="AT158"/>
  <c r="AR158"/>
  <c r="AP158"/>
  <c r="AN158"/>
  <c r="AL158"/>
  <c r="BM157"/>
  <c r="BK157"/>
  <c r="BI157"/>
  <c r="BG157"/>
  <c r="BE157"/>
  <c r="BC157"/>
  <c r="BA157"/>
  <c r="AY157"/>
  <c r="AW157"/>
  <c r="AU157"/>
  <c r="AS157"/>
  <c r="AQ157"/>
  <c r="AO157"/>
  <c r="AM157"/>
  <c r="AK157"/>
  <c r="BN157"/>
  <c r="BL157"/>
  <c r="BJ157"/>
  <c r="BH157"/>
  <c r="BF157"/>
  <c r="BD157"/>
  <c r="BB157"/>
  <c r="AZ157"/>
  <c r="AX157"/>
  <c r="AV157"/>
  <c r="AT157"/>
  <c r="AR157"/>
  <c r="AP157"/>
  <c r="AN157"/>
  <c r="AL157"/>
  <c r="BM161"/>
  <c r="BK161"/>
  <c r="BI161"/>
  <c r="BG161"/>
  <c r="BE161"/>
  <c r="BC161"/>
  <c r="BA161"/>
  <c r="AY161"/>
  <c r="AW161"/>
  <c r="AU161"/>
  <c r="AS161"/>
  <c r="AQ161"/>
  <c r="AO161"/>
  <c r="AM161"/>
  <c r="AK161"/>
  <c r="BN161"/>
  <c r="BL161"/>
  <c r="BJ161"/>
  <c r="BH161"/>
  <c r="BF161"/>
  <c r="BD161"/>
  <c r="BB161"/>
  <c r="AZ161"/>
  <c r="AX161"/>
  <c r="AV161"/>
  <c r="AT161"/>
  <c r="AR161"/>
  <c r="AP161"/>
  <c r="AN161"/>
  <c r="AL161"/>
  <c r="F188"/>
  <c r="F507"/>
  <c r="E384"/>
  <c r="E387" s="1"/>
  <c r="E394" s="1"/>
  <c r="E506" s="1"/>
  <c r="E503"/>
  <c r="F384"/>
  <c r="F387" s="1"/>
  <c r="F394" s="1"/>
  <c r="F506" s="1"/>
  <c r="F503"/>
  <c r="G384"/>
  <c r="G387" s="1"/>
  <c r="G394" s="1"/>
  <c r="G506" s="1"/>
  <c r="G503"/>
  <c r="R373"/>
  <c r="Q348"/>
  <c r="L348"/>
  <c r="H348"/>
  <c r="L373"/>
  <c r="Q374"/>
  <c r="K503"/>
  <c r="K534" s="1"/>
  <c r="K536" s="1"/>
  <c r="J348"/>
  <c r="R348"/>
  <c r="R371" s="1"/>
  <c r="K348"/>
  <c r="R370"/>
  <c r="R431" s="1"/>
  <c r="K374"/>
  <c r="L374"/>
  <c r="R374"/>
  <c r="I373"/>
  <c r="R384"/>
  <c r="R387" s="1"/>
  <c r="R394" s="1"/>
  <c r="R503"/>
  <c r="M384"/>
  <c r="M387" s="1"/>
  <c r="M394" s="1"/>
  <c r="M503"/>
  <c r="M534" s="1"/>
  <c r="M536" s="1"/>
  <c r="I384"/>
  <c r="I387" s="1"/>
  <c r="I394" s="1"/>
  <c r="I503"/>
  <c r="I534" s="1"/>
  <c r="I536" s="1"/>
  <c r="Q431"/>
  <c r="Q383"/>
  <c r="Q386" s="1"/>
  <c r="H384"/>
  <c r="H387" s="1"/>
  <c r="H394" s="1"/>
  <c r="H503"/>
  <c r="H534" s="1"/>
  <c r="H536" s="1"/>
  <c r="Q384"/>
  <c r="Q387" s="1"/>
  <c r="Q394" s="1"/>
  <c r="Q503"/>
  <c r="Q534" s="1"/>
  <c r="Q536" s="1"/>
  <c r="L431"/>
  <c r="L383"/>
  <c r="L386" s="1"/>
  <c r="L384"/>
  <c r="L387" s="1"/>
  <c r="L394" s="1"/>
  <c r="L503"/>
  <c r="L534" s="1"/>
  <c r="L536" s="1"/>
  <c r="N384"/>
  <c r="N387" s="1"/>
  <c r="N394" s="1"/>
  <c r="N503"/>
  <c r="N534" s="1"/>
  <c r="N536" s="1"/>
  <c r="O384"/>
  <c r="O387" s="1"/>
  <c r="O394" s="1"/>
  <c r="O503"/>
  <c r="O534" s="1"/>
  <c r="O536" s="1"/>
  <c r="P384"/>
  <c r="P387" s="1"/>
  <c r="P394" s="1"/>
  <c r="P503"/>
  <c r="P534" s="1"/>
  <c r="P536" s="1"/>
  <c r="I431"/>
  <c r="I383"/>
  <c r="I386" s="1"/>
  <c r="J384"/>
  <c r="J387" s="1"/>
  <c r="J394" s="1"/>
  <c r="J503"/>
  <c r="J534" s="1"/>
  <c r="J536" s="1"/>
  <c r="J431"/>
  <c r="J383"/>
  <c r="J386" s="1"/>
  <c r="AG362"/>
  <c r="AG344"/>
  <c r="AG308"/>
  <c r="AG309" s="1"/>
  <c r="AG310" s="1"/>
  <c r="AG319"/>
  <c r="Q402"/>
  <c r="L402"/>
  <c r="I402"/>
  <c r="J402"/>
  <c r="M348"/>
  <c r="M371" s="1"/>
  <c r="D348"/>
  <c r="J366"/>
  <c r="J371" s="1"/>
  <c r="D374"/>
  <c r="E364"/>
  <c r="E374" s="1"/>
  <c r="M370"/>
  <c r="D372"/>
  <c r="D363"/>
  <c r="D373" s="1"/>
  <c r="K365"/>
  <c r="K370" s="1"/>
  <c r="J374"/>
  <c r="F363"/>
  <c r="F373" s="1"/>
  <c r="G363"/>
  <c r="K371"/>
  <c r="H366"/>
  <c r="F364"/>
  <c r="F374" s="1"/>
  <c r="O348"/>
  <c r="E363"/>
  <c r="E373" s="1"/>
  <c r="G373"/>
  <c r="Q366"/>
  <c r="Q371" s="1"/>
  <c r="O365"/>
  <c r="O370" s="1"/>
  <c r="O374"/>
  <c r="I371"/>
  <c r="D365"/>
  <c r="G364"/>
  <c r="P366"/>
  <c r="P371" s="1"/>
  <c r="L371"/>
  <c r="P365"/>
  <c r="P370" s="1"/>
  <c r="H365"/>
  <c r="H370" s="1"/>
  <c r="N347"/>
  <c r="F348"/>
  <c r="N370"/>
  <c r="N348"/>
  <c r="N371" s="1"/>
  <c r="O366"/>
  <c r="C187"/>
  <c r="C192" s="1"/>
  <c r="F191"/>
  <c r="J188"/>
  <c r="J435" s="1"/>
  <c r="J191"/>
  <c r="I188"/>
  <c r="I435" s="1"/>
  <c r="I191"/>
  <c r="D191"/>
  <c r="D188"/>
  <c r="C186"/>
  <c r="H188"/>
  <c r="H435" s="1"/>
  <c r="H191"/>
  <c r="G188"/>
  <c r="G191"/>
  <c r="E188"/>
  <c r="E191"/>
  <c r="AR85"/>
  <c r="AS85" s="1"/>
  <c r="AT85" s="1"/>
  <c r="AO106"/>
  <c r="AN84"/>
  <c r="AQ108"/>
  <c r="AR108" s="1"/>
  <c r="AS88"/>
  <c r="AT88" s="1"/>
  <c r="AU88" s="1"/>
  <c r="AS109"/>
  <c r="AT109" s="1"/>
  <c r="AU85"/>
  <c r="AV85" s="1"/>
  <c r="AQ87"/>
  <c r="AR93"/>
  <c r="AQ89"/>
  <c r="AR86"/>
  <c r="AQ92"/>
  <c r="AQ90"/>
  <c r="AR90" s="1"/>
  <c r="AQ91"/>
  <c r="AQ94"/>
  <c r="AR107"/>
  <c r="F190" l="1"/>
  <c r="F435"/>
  <c r="F404"/>
  <c r="E190"/>
  <c r="E435"/>
  <c r="E404"/>
  <c r="G190"/>
  <c r="G404"/>
  <c r="G435"/>
  <c r="D190"/>
  <c r="D404"/>
  <c r="D435"/>
  <c r="D384"/>
  <c r="D387" s="1"/>
  <c r="D394" s="1"/>
  <c r="D506" s="1"/>
  <c r="D503"/>
  <c r="D220"/>
  <c r="D233" s="1"/>
  <c r="D221"/>
  <c r="D242" s="1"/>
  <c r="G366"/>
  <c r="G371" s="1"/>
  <c r="G483" s="1"/>
  <c r="R402"/>
  <c r="R383"/>
  <c r="R386" s="1"/>
  <c r="H371"/>
  <c r="H460" s="1"/>
  <c r="P431"/>
  <c r="P383"/>
  <c r="P386" s="1"/>
  <c r="O431"/>
  <c r="O383"/>
  <c r="O386" s="1"/>
  <c r="K431"/>
  <c r="K383"/>
  <c r="K386" s="1"/>
  <c r="N431"/>
  <c r="N383"/>
  <c r="N386" s="1"/>
  <c r="H431"/>
  <c r="H383"/>
  <c r="H386" s="1"/>
  <c r="M431"/>
  <c r="M383"/>
  <c r="M386" s="1"/>
  <c r="E365"/>
  <c r="E370" s="1"/>
  <c r="J483"/>
  <c r="J460"/>
  <c r="L483"/>
  <c r="L460"/>
  <c r="P483"/>
  <c r="P460"/>
  <c r="Q483"/>
  <c r="Q460"/>
  <c r="K460"/>
  <c r="K483"/>
  <c r="N483"/>
  <c r="N460"/>
  <c r="R483"/>
  <c r="R460"/>
  <c r="M483"/>
  <c r="M460"/>
  <c r="I483"/>
  <c r="I460"/>
  <c r="H483"/>
  <c r="AG363"/>
  <c r="AG364"/>
  <c r="AG372"/>
  <c r="AG365"/>
  <c r="AG345"/>
  <c r="AG346"/>
  <c r="AG347" s="1"/>
  <c r="F366"/>
  <c r="F371" s="1"/>
  <c r="E366"/>
  <c r="E371" s="1"/>
  <c r="F365"/>
  <c r="F370" s="1"/>
  <c r="K402"/>
  <c r="H190"/>
  <c r="H404"/>
  <c r="P402"/>
  <c r="I190"/>
  <c r="I404"/>
  <c r="J190"/>
  <c r="J404"/>
  <c r="N402"/>
  <c r="H402"/>
  <c r="O402"/>
  <c r="M402"/>
  <c r="D366"/>
  <c r="O371"/>
  <c r="G365"/>
  <c r="G370" s="1"/>
  <c r="G374"/>
  <c r="D370"/>
  <c r="D241"/>
  <c r="C188"/>
  <c r="C190" s="1"/>
  <c r="C191"/>
  <c r="AS108"/>
  <c r="AT108" s="1"/>
  <c r="AP106"/>
  <c r="AO84"/>
  <c r="AV88"/>
  <c r="AW88" s="1"/>
  <c r="AW85"/>
  <c r="AX85" s="1"/>
  <c r="AY85" s="1"/>
  <c r="AZ85" s="1"/>
  <c r="AU109"/>
  <c r="AV109" s="1"/>
  <c r="AS107"/>
  <c r="AT107" s="1"/>
  <c r="AS93"/>
  <c r="AR94"/>
  <c r="AS94" s="1"/>
  <c r="AT94" s="1"/>
  <c r="AS86"/>
  <c r="AT86" s="1"/>
  <c r="AU86" s="1"/>
  <c r="AR92"/>
  <c r="AS92" s="1"/>
  <c r="AT92" s="1"/>
  <c r="AR89"/>
  <c r="AS89" s="1"/>
  <c r="AR91"/>
  <c r="AS91" s="1"/>
  <c r="AT91" s="1"/>
  <c r="AU91" s="1"/>
  <c r="AS90"/>
  <c r="AT90" s="1"/>
  <c r="AR87"/>
  <c r="AS87" s="1"/>
  <c r="D383" l="1"/>
  <c r="D386" s="1"/>
  <c r="D402"/>
  <c r="D431"/>
  <c r="G383"/>
  <c r="G386" s="1"/>
  <c r="G431"/>
  <c r="G402"/>
  <c r="F383"/>
  <c r="F386" s="1"/>
  <c r="F431"/>
  <c r="F402"/>
  <c r="E383"/>
  <c r="E386" s="1"/>
  <c r="E402"/>
  <c r="E431"/>
  <c r="E220"/>
  <c r="E233" s="1"/>
  <c r="E221"/>
  <c r="E242" s="1"/>
  <c r="D234"/>
  <c r="G460"/>
  <c r="AG384"/>
  <c r="AG387" s="1"/>
  <c r="AG394" s="1"/>
  <c r="AG503"/>
  <c r="D371"/>
  <c r="D460" s="1"/>
  <c r="D483"/>
  <c r="F483"/>
  <c r="F460"/>
  <c r="H479"/>
  <c r="I479"/>
  <c r="M479"/>
  <c r="R479"/>
  <c r="N479"/>
  <c r="Q479"/>
  <c r="P479"/>
  <c r="L479"/>
  <c r="J479"/>
  <c r="O483"/>
  <c r="O460"/>
  <c r="E483"/>
  <c r="E460"/>
  <c r="K479"/>
  <c r="AG373"/>
  <c r="AG366"/>
  <c r="AG348"/>
  <c r="AG370"/>
  <c r="AG383" s="1"/>
  <c r="AG386" s="1"/>
  <c r="AG374"/>
  <c r="BA85"/>
  <c r="BB85" s="1"/>
  <c r="BC85" s="1"/>
  <c r="BD85" s="1"/>
  <c r="BE85" s="1"/>
  <c r="BF85" s="1"/>
  <c r="BG85" s="1"/>
  <c r="BH85" s="1"/>
  <c r="BI85" s="1"/>
  <c r="BJ85" s="1"/>
  <c r="BK85" s="1"/>
  <c r="BL85" s="1"/>
  <c r="BM85" s="1"/>
  <c r="BN85" s="1"/>
  <c r="D222"/>
  <c r="AP84"/>
  <c r="AQ106"/>
  <c r="AU108"/>
  <c r="AV108" s="1"/>
  <c r="AX88"/>
  <c r="AY88" s="1"/>
  <c r="AZ88" s="1"/>
  <c r="BA88" s="1"/>
  <c r="BB88" s="1"/>
  <c r="BC88" s="1"/>
  <c r="BD88" s="1"/>
  <c r="BE88" s="1"/>
  <c r="BF88" s="1"/>
  <c r="BG88" s="1"/>
  <c r="BH88" s="1"/>
  <c r="BI88" s="1"/>
  <c r="BJ88" s="1"/>
  <c r="BK88" s="1"/>
  <c r="BL88" s="1"/>
  <c r="BM88" s="1"/>
  <c r="BN88" s="1"/>
  <c r="AU92"/>
  <c r="AV92" s="1"/>
  <c r="AW92" s="1"/>
  <c r="AX92" s="1"/>
  <c r="AY92" s="1"/>
  <c r="AZ92" s="1"/>
  <c r="BA92" s="1"/>
  <c r="BB92" s="1"/>
  <c r="BC92" s="1"/>
  <c r="BD92" s="1"/>
  <c r="BE92" s="1"/>
  <c r="BF92" s="1"/>
  <c r="BG92" s="1"/>
  <c r="BH92" s="1"/>
  <c r="BI92" s="1"/>
  <c r="BJ92" s="1"/>
  <c r="BK92" s="1"/>
  <c r="BL92" s="1"/>
  <c r="BM92" s="1"/>
  <c r="BN92" s="1"/>
  <c r="AW109"/>
  <c r="AX109" s="1"/>
  <c r="AY109" s="1"/>
  <c r="AZ109" s="1"/>
  <c r="BA109" s="1"/>
  <c r="BB109" s="1"/>
  <c r="BC109" s="1"/>
  <c r="BD109" s="1"/>
  <c r="BE109" s="1"/>
  <c r="BF109" s="1"/>
  <c r="BG109" s="1"/>
  <c r="BH109" s="1"/>
  <c r="BI109" s="1"/>
  <c r="BJ109" s="1"/>
  <c r="BK109" s="1"/>
  <c r="BL109" s="1"/>
  <c r="BM109" s="1"/>
  <c r="BN109" s="1"/>
  <c r="AV86"/>
  <c r="AW86" s="1"/>
  <c r="AV91"/>
  <c r="AW91" s="1"/>
  <c r="AX91" s="1"/>
  <c r="AY91" s="1"/>
  <c r="AZ91" s="1"/>
  <c r="BA91" s="1"/>
  <c r="BB91" s="1"/>
  <c r="BC91" s="1"/>
  <c r="BD91" s="1"/>
  <c r="BE91" s="1"/>
  <c r="BF91" s="1"/>
  <c r="BG91" s="1"/>
  <c r="BH91" s="1"/>
  <c r="BI91" s="1"/>
  <c r="BJ91" s="1"/>
  <c r="BK91" s="1"/>
  <c r="BL91" s="1"/>
  <c r="BM91" s="1"/>
  <c r="BN91" s="1"/>
  <c r="AT87"/>
  <c r="AU87" s="1"/>
  <c r="AU94"/>
  <c r="AV94" s="1"/>
  <c r="AW94" s="1"/>
  <c r="AX94" s="1"/>
  <c r="AY94" s="1"/>
  <c r="AZ94" s="1"/>
  <c r="BA94" s="1"/>
  <c r="BB94" s="1"/>
  <c r="BC94" s="1"/>
  <c r="BD94" s="1"/>
  <c r="BE94" s="1"/>
  <c r="BF94" s="1"/>
  <c r="BG94" s="1"/>
  <c r="BH94" s="1"/>
  <c r="BI94" s="1"/>
  <c r="BJ94" s="1"/>
  <c r="BK94" s="1"/>
  <c r="BL94" s="1"/>
  <c r="BM94" s="1"/>
  <c r="BN94" s="1"/>
  <c r="AU90"/>
  <c r="AV90" s="1"/>
  <c r="AW90" s="1"/>
  <c r="AX90" s="1"/>
  <c r="AY90" s="1"/>
  <c r="AZ90" s="1"/>
  <c r="BA90" s="1"/>
  <c r="BB90" s="1"/>
  <c r="BC90" s="1"/>
  <c r="BD90" s="1"/>
  <c r="BE90" s="1"/>
  <c r="BF90" s="1"/>
  <c r="BG90" s="1"/>
  <c r="BH90" s="1"/>
  <c r="BI90" s="1"/>
  <c r="BJ90" s="1"/>
  <c r="BK90" s="1"/>
  <c r="BL90" s="1"/>
  <c r="BM90" s="1"/>
  <c r="BN90" s="1"/>
  <c r="AT89"/>
  <c r="AT93"/>
  <c r="AU93" s="1"/>
  <c r="AU107"/>
  <c r="E241" l="1"/>
  <c r="F220"/>
  <c r="F233" s="1"/>
  <c r="F221"/>
  <c r="F242" s="1"/>
  <c r="E234"/>
  <c r="O479"/>
  <c r="D240"/>
  <c r="AG371"/>
  <c r="AG431"/>
  <c r="AG402"/>
  <c r="D307"/>
  <c r="D308" s="1"/>
  <c r="D239"/>
  <c r="D244" s="1"/>
  <c r="D505" s="1"/>
  <c r="E222"/>
  <c r="E240" s="1"/>
  <c r="D238"/>
  <c r="AQ84"/>
  <c r="AR106"/>
  <c r="AW108"/>
  <c r="AX108" s="1"/>
  <c r="AY108" s="1"/>
  <c r="AZ108" s="1"/>
  <c r="BA108" s="1"/>
  <c r="BB108" s="1"/>
  <c r="BC108" s="1"/>
  <c r="BD108" s="1"/>
  <c r="BE108" s="1"/>
  <c r="BF108" s="1"/>
  <c r="BG108" s="1"/>
  <c r="BH108" s="1"/>
  <c r="BI108" s="1"/>
  <c r="BJ108" s="1"/>
  <c r="BK108" s="1"/>
  <c r="BL108" s="1"/>
  <c r="BM108" s="1"/>
  <c r="BN108" s="1"/>
  <c r="AX86"/>
  <c r="AY86" s="1"/>
  <c r="AZ86" s="1"/>
  <c r="BA86" s="1"/>
  <c r="BB86" s="1"/>
  <c r="BC86" s="1"/>
  <c r="BD86" s="1"/>
  <c r="BE86" s="1"/>
  <c r="BF86" s="1"/>
  <c r="BG86" s="1"/>
  <c r="BH86" s="1"/>
  <c r="BI86" s="1"/>
  <c r="BJ86" s="1"/>
  <c r="BK86" s="1"/>
  <c r="BL86" s="1"/>
  <c r="BM86" s="1"/>
  <c r="BN86" s="1"/>
  <c r="AV87"/>
  <c r="AW87" s="1"/>
  <c r="AX87" s="1"/>
  <c r="AY87" s="1"/>
  <c r="AZ87" s="1"/>
  <c r="BA87" s="1"/>
  <c r="BB87" s="1"/>
  <c r="BC87" s="1"/>
  <c r="BD87" s="1"/>
  <c r="BE87" s="1"/>
  <c r="BF87" s="1"/>
  <c r="BG87" s="1"/>
  <c r="BH87" s="1"/>
  <c r="BI87" s="1"/>
  <c r="BJ87" s="1"/>
  <c r="BK87" s="1"/>
  <c r="BL87" s="1"/>
  <c r="BM87" s="1"/>
  <c r="BN87" s="1"/>
  <c r="AV93"/>
  <c r="AW93" s="1"/>
  <c r="AX93" s="1"/>
  <c r="AY93" s="1"/>
  <c r="AZ93" s="1"/>
  <c r="BA93" s="1"/>
  <c r="BB93" s="1"/>
  <c r="BC93" s="1"/>
  <c r="BD93" s="1"/>
  <c r="BE93" s="1"/>
  <c r="BF93" s="1"/>
  <c r="BG93" s="1"/>
  <c r="BH93" s="1"/>
  <c r="BI93" s="1"/>
  <c r="BJ93" s="1"/>
  <c r="BK93" s="1"/>
  <c r="BL93" s="1"/>
  <c r="BM93" s="1"/>
  <c r="BN93" s="1"/>
  <c r="AV107"/>
  <c r="AU89"/>
  <c r="AV89" s="1"/>
  <c r="AW89" s="1"/>
  <c r="AX89" s="1"/>
  <c r="AY89" s="1"/>
  <c r="AZ89" s="1"/>
  <c r="BA89" s="1"/>
  <c r="BB89" s="1"/>
  <c r="BC89" s="1"/>
  <c r="BD89" s="1"/>
  <c r="BE89" s="1"/>
  <c r="BF89" s="1"/>
  <c r="BG89" s="1"/>
  <c r="BH89" s="1"/>
  <c r="BI89" s="1"/>
  <c r="BJ89" s="1"/>
  <c r="BK89" s="1"/>
  <c r="BL89" s="1"/>
  <c r="BM89" s="1"/>
  <c r="BN89" s="1"/>
  <c r="D535" l="1"/>
  <c r="D537" s="1"/>
  <c r="D504"/>
  <c r="D243"/>
  <c r="F241"/>
  <c r="D433"/>
  <c r="D432" s="1"/>
  <c r="D403"/>
  <c r="D405" s="1"/>
  <c r="F234"/>
  <c r="G220"/>
  <c r="G233" s="1"/>
  <c r="G221"/>
  <c r="G242" s="1"/>
  <c r="D466"/>
  <c r="D469" s="1"/>
  <c r="D511" s="1"/>
  <c r="D245"/>
  <c r="D502"/>
  <c r="D489"/>
  <c r="D492" s="1"/>
  <c r="D487" s="1"/>
  <c r="AG483"/>
  <c r="AG460"/>
  <c r="D309"/>
  <c r="D310" s="1"/>
  <c r="G241"/>
  <c r="F222"/>
  <c r="E307"/>
  <c r="E308" s="1"/>
  <c r="E309" s="1"/>
  <c r="E310" s="1"/>
  <c r="AR84"/>
  <c r="AS106"/>
  <c r="AW107"/>
  <c r="H221" l="1"/>
  <c r="H242" s="1"/>
  <c r="H220"/>
  <c r="H233" s="1"/>
  <c r="D378"/>
  <c r="D381" s="1"/>
  <c r="D388"/>
  <c r="D391" s="1"/>
  <c r="G234"/>
  <c r="AG456"/>
  <c r="AG479"/>
  <c r="F240"/>
  <c r="H241"/>
  <c r="G222"/>
  <c r="E239"/>
  <c r="E244" s="1"/>
  <c r="E505" s="1"/>
  <c r="E238"/>
  <c r="E243" s="1"/>
  <c r="F307"/>
  <c r="F308" s="1"/>
  <c r="F309" s="1"/>
  <c r="F310" s="1"/>
  <c r="AS84"/>
  <c r="AT106"/>
  <c r="AX107"/>
  <c r="E535" l="1"/>
  <c r="E537" s="1"/>
  <c r="E502"/>
  <c r="E433"/>
  <c r="E403"/>
  <c r="I220"/>
  <c r="I233" s="1"/>
  <c r="I221"/>
  <c r="I242" s="1"/>
  <c r="H234"/>
  <c r="E245"/>
  <c r="D393"/>
  <c r="D395" s="1"/>
  <c r="E489"/>
  <c r="E492" s="1"/>
  <c r="E487" s="1"/>
  <c r="E466"/>
  <c r="E469" s="1"/>
  <c r="E511" s="1"/>
  <c r="G307"/>
  <c r="G308" s="1"/>
  <c r="G309" s="1"/>
  <c r="G240"/>
  <c r="F239"/>
  <c r="F244" s="1"/>
  <c r="F505" s="1"/>
  <c r="F238"/>
  <c r="I241"/>
  <c r="H222"/>
  <c r="AT84"/>
  <c r="AU106"/>
  <c r="AV106" s="1"/>
  <c r="AY107"/>
  <c r="AZ107" s="1"/>
  <c r="BA107" s="1"/>
  <c r="BB107" s="1"/>
  <c r="BC107" s="1"/>
  <c r="BD107" s="1"/>
  <c r="BE107" s="1"/>
  <c r="BF107" s="1"/>
  <c r="BG107" s="1"/>
  <c r="BH107" s="1"/>
  <c r="BI107" s="1"/>
  <c r="BJ107" s="1"/>
  <c r="BK107" s="1"/>
  <c r="BL107" s="1"/>
  <c r="BM107" s="1"/>
  <c r="BN107" s="1"/>
  <c r="F535" l="1"/>
  <c r="F537" s="1"/>
  <c r="F502"/>
  <c r="J220"/>
  <c r="J233" s="1"/>
  <c r="J221"/>
  <c r="J242" s="1"/>
  <c r="I234"/>
  <c r="E378"/>
  <c r="E381" s="1"/>
  <c r="E388"/>
  <c r="E391" s="1"/>
  <c r="D401"/>
  <c r="D434"/>
  <c r="D440" s="1"/>
  <c r="D442" s="1"/>
  <c r="J241"/>
  <c r="D510"/>
  <c r="D509" s="1"/>
  <c r="D470"/>
  <c r="D464" s="1"/>
  <c r="F243"/>
  <c r="H307"/>
  <c r="H308" s="1"/>
  <c r="H309" s="1"/>
  <c r="H310" s="1"/>
  <c r="H240"/>
  <c r="G463"/>
  <c r="G310"/>
  <c r="I222"/>
  <c r="I240" s="1"/>
  <c r="G239"/>
  <c r="G244" s="1"/>
  <c r="G505" s="1"/>
  <c r="G238"/>
  <c r="AU84"/>
  <c r="AW106"/>
  <c r="AX106" s="1"/>
  <c r="G535" l="1"/>
  <c r="G537" s="1"/>
  <c r="G502"/>
  <c r="F245"/>
  <c r="F388" s="1"/>
  <c r="F391" s="1"/>
  <c r="F403"/>
  <c r="F433"/>
  <c r="E393"/>
  <c r="E434" s="1"/>
  <c r="E440" s="1"/>
  <c r="E442" s="1"/>
  <c r="K220"/>
  <c r="K233" s="1"/>
  <c r="K221"/>
  <c r="K242" s="1"/>
  <c r="F378"/>
  <c r="J234"/>
  <c r="F381"/>
  <c r="E395"/>
  <c r="E510" s="1"/>
  <c r="E509" s="1"/>
  <c r="E401"/>
  <c r="G243"/>
  <c r="F466"/>
  <c r="F489"/>
  <c r="F492" s="1"/>
  <c r="F487" s="1"/>
  <c r="L221"/>
  <c r="H463"/>
  <c r="H456" s="1"/>
  <c r="H238"/>
  <c r="H243" s="1"/>
  <c r="H239"/>
  <c r="H244" s="1"/>
  <c r="H505" s="1"/>
  <c r="H535" s="1"/>
  <c r="H537" s="1"/>
  <c r="J222"/>
  <c r="AV84"/>
  <c r="I307"/>
  <c r="I308" s="1"/>
  <c r="I309" s="1"/>
  <c r="AY106"/>
  <c r="AZ106" s="1"/>
  <c r="BA106" s="1"/>
  <c r="BB106" s="1"/>
  <c r="BC106" s="1"/>
  <c r="BD106" s="1"/>
  <c r="BE106" s="1"/>
  <c r="BF106" s="1"/>
  <c r="BG106" s="1"/>
  <c r="BH106" s="1"/>
  <c r="BI106" s="1"/>
  <c r="BJ106" s="1"/>
  <c r="BK106" s="1"/>
  <c r="BL106" s="1"/>
  <c r="BM106" s="1"/>
  <c r="BN106" s="1"/>
  <c r="AW84"/>
  <c r="G245" l="1"/>
  <c r="G388" s="1"/>
  <c r="G391" s="1"/>
  <c r="G433"/>
  <c r="G403"/>
  <c r="E470"/>
  <c r="E464" s="1"/>
  <c r="G378"/>
  <c r="G381" s="1"/>
  <c r="K234"/>
  <c r="L220"/>
  <c r="L233" s="1"/>
  <c r="L234" s="1"/>
  <c r="L242"/>
  <c r="F393"/>
  <c r="F395" s="1"/>
  <c r="F510" s="1"/>
  <c r="H245"/>
  <c r="H502"/>
  <c r="H526" s="1"/>
  <c r="H528" s="1"/>
  <c r="F469"/>
  <c r="H466"/>
  <c r="H433"/>
  <c r="H489"/>
  <c r="H492" s="1"/>
  <c r="H487" s="1"/>
  <c r="H495" s="1"/>
  <c r="H403"/>
  <c r="G466"/>
  <c r="G469" s="1"/>
  <c r="G511" s="1"/>
  <c r="G489"/>
  <c r="G492" s="1"/>
  <c r="G487" s="1"/>
  <c r="J307"/>
  <c r="J308" s="1"/>
  <c r="J309" s="1"/>
  <c r="J310" s="1"/>
  <c r="J240"/>
  <c r="K222"/>
  <c r="K240" s="1"/>
  <c r="K241"/>
  <c r="I463"/>
  <c r="I456" s="1"/>
  <c r="I310"/>
  <c r="AX84"/>
  <c r="I239"/>
  <c r="I244" s="1"/>
  <c r="I505" s="1"/>
  <c r="I535" s="1"/>
  <c r="I537" s="1"/>
  <c r="I238"/>
  <c r="I243" s="1"/>
  <c r="AY84" l="1"/>
  <c r="L241"/>
  <c r="M221"/>
  <c r="M242" s="1"/>
  <c r="H378"/>
  <c r="H381" s="1"/>
  <c r="H388"/>
  <c r="H391" s="1"/>
  <c r="M220"/>
  <c r="M233" s="1"/>
  <c r="F434"/>
  <c r="F440" s="1"/>
  <c r="F442" s="1"/>
  <c r="L222"/>
  <c r="L240" s="1"/>
  <c r="F470"/>
  <c r="G393"/>
  <c r="G395" s="1"/>
  <c r="G510" s="1"/>
  <c r="G509" s="1"/>
  <c r="F464"/>
  <c r="F511"/>
  <c r="F509" s="1"/>
  <c r="F401"/>
  <c r="I502"/>
  <c r="I526" s="1"/>
  <c r="I528" s="1"/>
  <c r="I245"/>
  <c r="H469"/>
  <c r="H511" s="1"/>
  <c r="I466"/>
  <c r="I469" s="1"/>
  <c r="I511" s="1"/>
  <c r="I489"/>
  <c r="I492" s="1"/>
  <c r="I487" s="1"/>
  <c r="I495" s="1"/>
  <c r="I433"/>
  <c r="I403"/>
  <c r="H440"/>
  <c r="H441"/>
  <c r="H443" s="1"/>
  <c r="BA84"/>
  <c r="J239"/>
  <c r="J244" s="1"/>
  <c r="J505" s="1"/>
  <c r="J535" s="1"/>
  <c r="J537" s="1"/>
  <c r="J463"/>
  <c r="J456" s="1"/>
  <c r="J238"/>
  <c r="J243" s="1"/>
  <c r="J245" s="1"/>
  <c r="L307"/>
  <c r="L308" s="1"/>
  <c r="L309" s="1"/>
  <c r="L310" s="1"/>
  <c r="K307"/>
  <c r="K308" s="1"/>
  <c r="K309" s="1"/>
  <c r="M234" l="1"/>
  <c r="P221"/>
  <c r="P242" s="1"/>
  <c r="P220"/>
  <c r="P233" s="1"/>
  <c r="I388"/>
  <c r="I391" s="1"/>
  <c r="I378"/>
  <c r="I381" s="1"/>
  <c r="J378"/>
  <c r="J381" s="1"/>
  <c r="J388"/>
  <c r="N221"/>
  <c r="N242" s="1"/>
  <c r="M241"/>
  <c r="O220"/>
  <c r="O233" s="1"/>
  <c r="O234" s="1"/>
  <c r="AZ84"/>
  <c r="N220"/>
  <c r="N233" s="1"/>
  <c r="N234" s="1"/>
  <c r="O221"/>
  <c r="O242"/>
  <c r="G401"/>
  <c r="M222"/>
  <c r="M240" s="1"/>
  <c r="G434"/>
  <c r="G440" s="1"/>
  <c r="G442" s="1"/>
  <c r="G470"/>
  <c r="G464" s="1"/>
  <c r="J502"/>
  <c r="J526" s="1"/>
  <c r="J528" s="1"/>
  <c r="J391"/>
  <c r="H393"/>
  <c r="J466"/>
  <c r="J433"/>
  <c r="J489"/>
  <c r="J492" s="1"/>
  <c r="J487" s="1"/>
  <c r="J495" s="1"/>
  <c r="J403"/>
  <c r="H442"/>
  <c r="I440"/>
  <c r="I442" s="1"/>
  <c r="I441"/>
  <c r="I443" s="1"/>
  <c r="BB84"/>
  <c r="L238"/>
  <c r="L243" s="1"/>
  <c r="M307"/>
  <c r="M308" s="1"/>
  <c r="M309" s="1"/>
  <c r="M310" s="1"/>
  <c r="L463"/>
  <c r="L456" s="1"/>
  <c r="L239"/>
  <c r="L244" s="1"/>
  <c r="L505" s="1"/>
  <c r="L535" s="1"/>
  <c r="L537" s="1"/>
  <c r="K463"/>
  <c r="K456" s="1"/>
  <c r="K310"/>
  <c r="K239"/>
  <c r="K244" s="1"/>
  <c r="K505" s="1"/>
  <c r="K535" s="1"/>
  <c r="K537" s="1"/>
  <c r="K238"/>
  <c r="K243" s="1"/>
  <c r="P241" l="1"/>
  <c r="N241"/>
  <c r="Q221"/>
  <c r="Q220"/>
  <c r="Q233" s="1"/>
  <c r="O241"/>
  <c r="P234"/>
  <c r="O222"/>
  <c r="O240" s="1"/>
  <c r="N222"/>
  <c r="N240" s="1"/>
  <c r="K245"/>
  <c r="J393"/>
  <c r="J395" s="1"/>
  <c r="J510" s="1"/>
  <c r="K502"/>
  <c r="K526" s="1"/>
  <c r="K528" s="1"/>
  <c r="L502"/>
  <c r="L526" s="1"/>
  <c r="L528" s="1"/>
  <c r="H395"/>
  <c r="H510" s="1"/>
  <c r="H509" s="1"/>
  <c r="H470"/>
  <c r="H464" s="1"/>
  <c r="H472" s="1"/>
  <c r="L245"/>
  <c r="I393"/>
  <c r="K466"/>
  <c r="K469" s="1"/>
  <c r="K511" s="1"/>
  <c r="K489"/>
  <c r="K492" s="1"/>
  <c r="K487" s="1"/>
  <c r="K495" s="1"/>
  <c r="K433"/>
  <c r="K403"/>
  <c r="J469"/>
  <c r="J511" s="1"/>
  <c r="L466"/>
  <c r="L433"/>
  <c r="L489"/>
  <c r="L492" s="1"/>
  <c r="L487" s="1"/>
  <c r="L495" s="1"/>
  <c r="L403"/>
  <c r="J440"/>
  <c r="J442" s="1"/>
  <c r="J441"/>
  <c r="J443" s="1"/>
  <c r="BC84"/>
  <c r="M239"/>
  <c r="M244" s="1"/>
  <c r="M505" s="1"/>
  <c r="M535" s="1"/>
  <c r="M537" s="1"/>
  <c r="M463"/>
  <c r="M456" s="1"/>
  <c r="M238"/>
  <c r="M243" s="1"/>
  <c r="M245" s="1"/>
  <c r="N307"/>
  <c r="N308" s="1"/>
  <c r="N309" s="1"/>
  <c r="N310" s="1"/>
  <c r="Q242"/>
  <c r="Q241"/>
  <c r="P222"/>
  <c r="P240" s="1"/>
  <c r="O307"/>
  <c r="O308" s="1"/>
  <c r="O309" s="1"/>
  <c r="R220" l="1"/>
  <c r="R233" s="1"/>
  <c r="R221"/>
  <c r="M388"/>
  <c r="M391" s="1"/>
  <c r="M378"/>
  <c r="L378"/>
  <c r="L381" s="1"/>
  <c r="L388"/>
  <c r="L391" s="1"/>
  <c r="K378"/>
  <c r="K381" s="1"/>
  <c r="K388"/>
  <c r="Q234"/>
  <c r="K391"/>
  <c r="J509"/>
  <c r="I395"/>
  <c r="I510" s="1"/>
  <c r="I509" s="1"/>
  <c r="I470"/>
  <c r="I464" s="1"/>
  <c r="I472" s="1"/>
  <c r="M381"/>
  <c r="M502"/>
  <c r="M526" s="1"/>
  <c r="M528" s="1"/>
  <c r="J470"/>
  <c r="J464" s="1"/>
  <c r="J472" s="1"/>
  <c r="L440"/>
  <c r="L442" s="1"/>
  <c r="L441"/>
  <c r="L443" s="1"/>
  <c r="K440"/>
  <c r="K441"/>
  <c r="K443" s="1"/>
  <c r="M466"/>
  <c r="M469" s="1"/>
  <c r="M511" s="1"/>
  <c r="M433"/>
  <c r="M489"/>
  <c r="M492" s="1"/>
  <c r="M487" s="1"/>
  <c r="M495" s="1"/>
  <c r="M403"/>
  <c r="L469"/>
  <c r="L511" s="1"/>
  <c r="BD84"/>
  <c r="S242"/>
  <c r="N463"/>
  <c r="N456" s="1"/>
  <c r="N239"/>
  <c r="N244" s="1"/>
  <c r="N505" s="1"/>
  <c r="N535" s="1"/>
  <c r="N537" s="1"/>
  <c r="N238"/>
  <c r="N243" s="1"/>
  <c r="O463"/>
  <c r="O456" s="1"/>
  <c r="O310"/>
  <c r="R242"/>
  <c r="R241"/>
  <c r="O239"/>
  <c r="O244" s="1"/>
  <c r="O505" s="1"/>
  <c r="O535" s="1"/>
  <c r="O537" s="1"/>
  <c r="O238"/>
  <c r="O243" s="1"/>
  <c r="Q222"/>
  <c r="Q240" s="1"/>
  <c r="P307"/>
  <c r="P308" s="1"/>
  <c r="P309" s="1"/>
  <c r="K393" l="1"/>
  <c r="K395" s="1"/>
  <c r="K510" s="1"/>
  <c r="K509" s="1"/>
  <c r="R234"/>
  <c r="M393"/>
  <c r="M395" s="1"/>
  <c r="M510" s="1"/>
  <c r="M509" s="1"/>
  <c r="O502"/>
  <c r="O526" s="1"/>
  <c r="O528" s="1"/>
  <c r="N502"/>
  <c r="N526" s="1"/>
  <c r="N528" s="1"/>
  <c r="O245"/>
  <c r="N245"/>
  <c r="L393"/>
  <c r="O489"/>
  <c r="O492" s="1"/>
  <c r="O487" s="1"/>
  <c r="O495" s="1"/>
  <c r="O466"/>
  <c r="O469" s="1"/>
  <c r="O511" s="1"/>
  <c r="O403"/>
  <c r="O433"/>
  <c r="N466"/>
  <c r="N433"/>
  <c r="N489"/>
  <c r="N492" s="1"/>
  <c r="N487" s="1"/>
  <c r="N495" s="1"/>
  <c r="N403"/>
  <c r="M441"/>
  <c r="M443" s="1"/>
  <c r="M440"/>
  <c r="M442" s="1"/>
  <c r="K442"/>
  <c r="S241"/>
  <c r="S222"/>
  <c r="S240" s="1"/>
  <c r="BE84"/>
  <c r="T242"/>
  <c r="P463"/>
  <c r="P456" s="1"/>
  <c r="P310"/>
  <c r="P239"/>
  <c r="P244" s="1"/>
  <c r="P505" s="1"/>
  <c r="P535" s="1"/>
  <c r="P537" s="1"/>
  <c r="P238"/>
  <c r="P243" s="1"/>
  <c r="R222"/>
  <c r="R240" s="1"/>
  <c r="Q307"/>
  <c r="Q308" s="1"/>
  <c r="Q309" s="1"/>
  <c r="K470" l="1"/>
  <c r="K464" s="1"/>
  <c r="K472" s="1"/>
  <c r="N378"/>
  <c r="N381" s="1"/>
  <c r="N388"/>
  <c r="N391" s="1"/>
  <c r="O378"/>
  <c r="O381" s="1"/>
  <c r="O388"/>
  <c r="O391" s="1"/>
  <c r="P245"/>
  <c r="L395"/>
  <c r="L510" s="1"/>
  <c r="L509" s="1"/>
  <c r="L470"/>
  <c r="L464" s="1"/>
  <c r="L472" s="1"/>
  <c r="P502"/>
  <c r="P526" s="1"/>
  <c r="P528" s="1"/>
  <c r="M470"/>
  <c r="M464" s="1"/>
  <c r="M472" s="1"/>
  <c r="P466"/>
  <c r="P433"/>
  <c r="P489"/>
  <c r="P492" s="1"/>
  <c r="P487" s="1"/>
  <c r="P495" s="1"/>
  <c r="P403"/>
  <c r="N469"/>
  <c r="N511" s="1"/>
  <c r="N440"/>
  <c r="N441"/>
  <c r="N443" s="1"/>
  <c r="O441"/>
  <c r="O443" s="1"/>
  <c r="O440"/>
  <c r="O442" s="1"/>
  <c r="T241"/>
  <c r="T222"/>
  <c r="T240" s="1"/>
  <c r="U242"/>
  <c r="BF84"/>
  <c r="S239"/>
  <c r="S244" s="1"/>
  <c r="S505" s="1"/>
  <c r="S535" s="1"/>
  <c r="S537" s="1"/>
  <c r="S238"/>
  <c r="S307"/>
  <c r="Q463"/>
  <c r="Q456" s="1"/>
  <c r="Q310"/>
  <c r="Q239"/>
  <c r="Q244" s="1"/>
  <c r="Q505" s="1"/>
  <c r="Q535" s="1"/>
  <c r="Q537" s="1"/>
  <c r="Q238"/>
  <c r="Q243" s="1"/>
  <c r="R307"/>
  <c r="R308" s="1"/>
  <c r="P378" l="1"/>
  <c r="P388"/>
  <c r="P391" s="1"/>
  <c r="P381"/>
  <c r="O393"/>
  <c r="O395" s="1"/>
  <c r="O510" s="1"/>
  <c r="O509" s="1"/>
  <c r="Q502"/>
  <c r="Q526" s="1"/>
  <c r="Q528" s="1"/>
  <c r="S502"/>
  <c r="S526" s="1"/>
  <c r="S528" s="1"/>
  <c r="Q245"/>
  <c r="N393"/>
  <c r="N442"/>
  <c r="P469"/>
  <c r="Q466"/>
  <c r="Q469" s="1"/>
  <c r="Q511" s="1"/>
  <c r="Q433"/>
  <c r="Q489"/>
  <c r="Q492" s="1"/>
  <c r="Q487" s="1"/>
  <c r="Q495" s="1"/>
  <c r="Q403"/>
  <c r="S243"/>
  <c r="S245" s="1"/>
  <c r="P440"/>
  <c r="P442" s="1"/>
  <c r="P441"/>
  <c r="P443" s="1"/>
  <c r="V242"/>
  <c r="T307"/>
  <c r="T239"/>
  <c r="T244" s="1"/>
  <c r="T505" s="1"/>
  <c r="T535" s="1"/>
  <c r="T537" s="1"/>
  <c r="T238"/>
  <c r="BG84"/>
  <c r="U241"/>
  <c r="U222"/>
  <c r="U240" s="1"/>
  <c r="R309"/>
  <c r="D311" s="1"/>
  <c r="R239"/>
  <c r="R244" s="1"/>
  <c r="R505" s="1"/>
  <c r="R238"/>
  <c r="R243" s="1"/>
  <c r="P393" l="1"/>
  <c r="P395" s="1"/>
  <c r="P510" s="1"/>
  <c r="Q388"/>
  <c r="Q378"/>
  <c r="R535"/>
  <c r="R537" s="1"/>
  <c r="R504"/>
  <c r="R534" s="1"/>
  <c r="R536" s="1"/>
  <c r="O470"/>
  <c r="O464" s="1"/>
  <c r="O472" s="1"/>
  <c r="P470"/>
  <c r="R245"/>
  <c r="P464"/>
  <c r="P472" s="1"/>
  <c r="P511"/>
  <c r="S381"/>
  <c r="S391"/>
  <c r="N395"/>
  <c r="N510" s="1"/>
  <c r="N509" s="1"/>
  <c r="N470"/>
  <c r="N464" s="1"/>
  <c r="N472" s="1"/>
  <c r="R502"/>
  <c r="R526" s="1"/>
  <c r="R528" s="1"/>
  <c r="T502"/>
  <c r="T526" s="1"/>
  <c r="T528" s="1"/>
  <c r="Q381"/>
  <c r="Q391"/>
  <c r="T243"/>
  <c r="T245" s="1"/>
  <c r="R466"/>
  <c r="R433"/>
  <c r="R432" s="1"/>
  <c r="R489"/>
  <c r="R492" s="1"/>
  <c r="R487" s="1"/>
  <c r="R495" s="1"/>
  <c r="R403"/>
  <c r="R405" s="1"/>
  <c r="S466"/>
  <c r="S469" s="1"/>
  <c r="S511" s="1"/>
  <c r="S489"/>
  <c r="S492" s="1"/>
  <c r="S487" s="1"/>
  <c r="S495" s="1"/>
  <c r="S433"/>
  <c r="S403"/>
  <c r="Q441"/>
  <c r="Q443" s="1"/>
  <c r="Q440"/>
  <c r="Q442" s="1"/>
  <c r="V241"/>
  <c r="V222"/>
  <c r="V240" s="1"/>
  <c r="W242"/>
  <c r="U239"/>
  <c r="U244" s="1"/>
  <c r="U505" s="1"/>
  <c r="U535" s="1"/>
  <c r="U537" s="1"/>
  <c r="U238"/>
  <c r="U307"/>
  <c r="BH84"/>
  <c r="R463"/>
  <c r="R456" s="1"/>
  <c r="R310"/>
  <c r="A31"/>
  <c r="A32" s="1"/>
  <c r="A33" s="1"/>
  <c r="A34" s="1"/>
  <c r="A35" s="1"/>
  <c r="P509" l="1"/>
  <c r="R378"/>
  <c r="R381" s="1"/>
  <c r="R388"/>
  <c r="R391" s="1"/>
  <c r="Q393"/>
  <c r="S393"/>
  <c r="U502"/>
  <c r="U526" s="1"/>
  <c r="U528" s="1"/>
  <c r="T391"/>
  <c r="T381"/>
  <c r="S441"/>
  <c r="S443" s="1"/>
  <c r="S440"/>
  <c r="S442" s="1"/>
  <c r="R469"/>
  <c r="R511" s="1"/>
  <c r="U243"/>
  <c r="U245" s="1"/>
  <c r="R440"/>
  <c r="R442" s="1"/>
  <c r="R441"/>
  <c r="R443" s="1"/>
  <c r="T466"/>
  <c r="T489"/>
  <c r="T492" s="1"/>
  <c r="T487" s="1"/>
  <c r="T495" s="1"/>
  <c r="T433"/>
  <c r="T403"/>
  <c r="BI84"/>
  <c r="W222"/>
  <c r="W240" s="1"/>
  <c r="W241"/>
  <c r="X242"/>
  <c r="V307"/>
  <c r="V239"/>
  <c r="V244" s="1"/>
  <c r="V505" s="1"/>
  <c r="V535" s="1"/>
  <c r="V537" s="1"/>
  <c r="V238"/>
  <c r="R393" l="1"/>
  <c r="R395" s="1"/>
  <c r="R510" s="1"/>
  <c r="R509" s="1"/>
  <c r="T393"/>
  <c r="T470" s="1"/>
  <c r="V502"/>
  <c r="V526" s="1"/>
  <c r="V528" s="1"/>
  <c r="U381"/>
  <c r="U391"/>
  <c r="T395"/>
  <c r="T510" s="1"/>
  <c r="S395"/>
  <c r="S510" s="1"/>
  <c r="S509" s="1"/>
  <c r="S470"/>
  <c r="S464" s="1"/>
  <c r="S472" s="1"/>
  <c r="Q395"/>
  <c r="Q510" s="1"/>
  <c r="Q509" s="1"/>
  <c r="Q470"/>
  <c r="Q464" s="1"/>
  <c r="Q472" s="1"/>
  <c r="V243"/>
  <c r="V245" s="1"/>
  <c r="T440"/>
  <c r="T442" s="1"/>
  <c r="T441"/>
  <c r="T443" s="1"/>
  <c r="T469"/>
  <c r="U466"/>
  <c r="U469" s="1"/>
  <c r="U511" s="1"/>
  <c r="U489"/>
  <c r="U492" s="1"/>
  <c r="U487" s="1"/>
  <c r="U495" s="1"/>
  <c r="U433"/>
  <c r="U403"/>
  <c r="BJ84"/>
  <c r="Y242"/>
  <c r="X241"/>
  <c r="X222"/>
  <c r="X240" s="1"/>
  <c r="W307"/>
  <c r="W239"/>
  <c r="W244" s="1"/>
  <c r="W505" s="1"/>
  <c r="W535" s="1"/>
  <c r="W537" s="1"/>
  <c r="W238"/>
  <c r="R470" l="1"/>
  <c r="R464" s="1"/>
  <c r="R472" s="1"/>
  <c r="T464"/>
  <c r="T472" s="1"/>
  <c r="T511"/>
  <c r="T509" s="1"/>
  <c r="W502"/>
  <c r="W526" s="1"/>
  <c r="W528" s="1"/>
  <c r="U393"/>
  <c r="V391"/>
  <c r="V381"/>
  <c r="U440"/>
  <c r="U442" s="1"/>
  <c r="U441"/>
  <c r="U443" s="1"/>
  <c r="W243"/>
  <c r="W245" s="1"/>
  <c r="V466"/>
  <c r="V489"/>
  <c r="V492" s="1"/>
  <c r="V487" s="1"/>
  <c r="V495" s="1"/>
  <c r="V433"/>
  <c r="V403"/>
  <c r="X307"/>
  <c r="X239"/>
  <c r="X244" s="1"/>
  <c r="X505" s="1"/>
  <c r="X535" s="1"/>
  <c r="X537" s="1"/>
  <c r="X238"/>
  <c r="Z242"/>
  <c r="BK84"/>
  <c r="Y222"/>
  <c r="Y240" s="1"/>
  <c r="Y241"/>
  <c r="X502" l="1"/>
  <c r="X526" s="1"/>
  <c r="X528" s="1"/>
  <c r="W391"/>
  <c r="W381"/>
  <c r="U470"/>
  <c r="U464" s="1"/>
  <c r="U472" s="1"/>
  <c r="U395"/>
  <c r="U510" s="1"/>
  <c r="U509" s="1"/>
  <c r="V393"/>
  <c r="X243"/>
  <c r="X245" s="1"/>
  <c r="V441"/>
  <c r="V443" s="1"/>
  <c r="V440"/>
  <c r="V442" s="1"/>
  <c r="V469"/>
  <c r="V511" s="1"/>
  <c r="W466"/>
  <c r="W469" s="1"/>
  <c r="W511" s="1"/>
  <c r="W489"/>
  <c r="W492" s="1"/>
  <c r="W487" s="1"/>
  <c r="W495" s="1"/>
  <c r="W403"/>
  <c r="W433"/>
  <c r="Y307"/>
  <c r="Y239"/>
  <c r="Y244" s="1"/>
  <c r="Y505" s="1"/>
  <c r="Y535" s="1"/>
  <c r="Y537" s="1"/>
  <c r="Y238"/>
  <c r="BL84"/>
  <c r="Z241"/>
  <c r="Z222"/>
  <c r="Z240" s="1"/>
  <c r="AA242"/>
  <c r="W393" l="1"/>
  <c r="W470" s="1"/>
  <c r="W464" s="1"/>
  <c r="W472" s="1"/>
  <c r="Y502"/>
  <c r="Y526" s="1"/>
  <c r="Y528" s="1"/>
  <c r="X391"/>
  <c r="X381"/>
  <c r="V395"/>
  <c r="V510" s="1"/>
  <c r="V509" s="1"/>
  <c r="V470"/>
  <c r="V464" s="1"/>
  <c r="V472" s="1"/>
  <c r="W395"/>
  <c r="W510" s="1"/>
  <c r="W509" s="1"/>
  <c r="Y243"/>
  <c r="Y245" s="1"/>
  <c r="W441"/>
  <c r="W443" s="1"/>
  <c r="W440"/>
  <c r="W442" s="1"/>
  <c r="X489"/>
  <c r="X492" s="1"/>
  <c r="X487" s="1"/>
  <c r="X495" s="1"/>
  <c r="X466"/>
  <c r="X403"/>
  <c r="X433"/>
  <c r="AB242"/>
  <c r="Z307"/>
  <c r="Z239"/>
  <c r="Z244" s="1"/>
  <c r="Z505" s="1"/>
  <c r="Z535" s="1"/>
  <c r="Z537" s="1"/>
  <c r="Z238"/>
  <c r="AA222"/>
  <c r="AA240" s="1"/>
  <c r="AA241"/>
  <c r="BM84"/>
  <c r="X393" l="1"/>
  <c r="X395" s="1"/>
  <c r="X510" s="1"/>
  <c r="Z502"/>
  <c r="Z526" s="1"/>
  <c r="Z528" s="1"/>
  <c r="Y381"/>
  <c r="Y391"/>
  <c r="Z243"/>
  <c r="Z245" s="1"/>
  <c r="X440"/>
  <c r="X442" s="1"/>
  <c r="X441"/>
  <c r="X443" s="1"/>
  <c r="X469"/>
  <c r="Y489"/>
  <c r="Y492" s="1"/>
  <c r="Y487" s="1"/>
  <c r="Y495" s="1"/>
  <c r="Y466"/>
  <c r="Y469" s="1"/>
  <c r="Y511" s="1"/>
  <c r="Y433"/>
  <c r="Y403"/>
  <c r="BN84"/>
  <c r="AA307"/>
  <c r="AA239"/>
  <c r="AA244" s="1"/>
  <c r="AA505" s="1"/>
  <c r="AA238"/>
  <c r="AB241"/>
  <c r="AB222"/>
  <c r="AB240" s="1"/>
  <c r="AC242"/>
  <c r="X470" l="1"/>
  <c r="AA502"/>
  <c r="AA526" s="1"/>
  <c r="AA528" s="1"/>
  <c r="AA535"/>
  <c r="AA537" s="1"/>
  <c r="X464"/>
  <c r="X472" s="1"/>
  <c r="X511"/>
  <c r="X509" s="1"/>
  <c r="Z391"/>
  <c r="Z381"/>
  <c r="Y393"/>
  <c r="AA243"/>
  <c r="AA245" s="1"/>
  <c r="Y441"/>
  <c r="Y443" s="1"/>
  <c r="Y440"/>
  <c r="Y442" s="1"/>
  <c r="Z489"/>
  <c r="Z492" s="1"/>
  <c r="Z487" s="1"/>
  <c r="Z495" s="1"/>
  <c r="Z466"/>
  <c r="Z433"/>
  <c r="Z403"/>
  <c r="AB307"/>
  <c r="AB239"/>
  <c r="AB244" s="1"/>
  <c r="AB505" s="1"/>
  <c r="AB504" s="1"/>
  <c r="AB534" s="1"/>
  <c r="AB536" s="1"/>
  <c r="AB238"/>
  <c r="AD242"/>
  <c r="AC241"/>
  <c r="AC222"/>
  <c r="AC240" s="1"/>
  <c r="AB502" l="1"/>
  <c r="AB526" s="1"/>
  <c r="AB528" s="1"/>
  <c r="AB535"/>
  <c r="AB537" s="1"/>
  <c r="Z393"/>
  <c r="Z395" s="1"/>
  <c r="Z510" s="1"/>
  <c r="AA391"/>
  <c r="AA381"/>
  <c r="Y470"/>
  <c r="Y464" s="1"/>
  <c r="Y472" s="1"/>
  <c r="Y395"/>
  <c r="Y510" s="1"/>
  <c r="Y509" s="1"/>
  <c r="AB243"/>
  <c r="AB245" s="1"/>
  <c r="Z469"/>
  <c r="Z440"/>
  <c r="Z442" s="1"/>
  <c r="Z441"/>
  <c r="AA489"/>
  <c r="AA492" s="1"/>
  <c r="AA487" s="1"/>
  <c r="AA495" s="1"/>
  <c r="AA466"/>
  <c r="AA469" s="1"/>
  <c r="AA511" s="1"/>
  <c r="AA433"/>
  <c r="AA403"/>
  <c r="AC307"/>
  <c r="AC239"/>
  <c r="AC244" s="1"/>
  <c r="AC505" s="1"/>
  <c r="AC238"/>
  <c r="AD222"/>
  <c r="AD240" s="1"/>
  <c r="AD241"/>
  <c r="AE242"/>
  <c r="Z470" l="1"/>
  <c r="Y473"/>
  <c r="Z455" s="1"/>
  <c r="AC502"/>
  <c r="AC526" s="1"/>
  <c r="AC535"/>
  <c r="AC537" s="1"/>
  <c r="Z464"/>
  <c r="Z472" s="1"/>
  <c r="Z511"/>
  <c r="AA393"/>
  <c r="AA470" s="1"/>
  <c r="AA464" s="1"/>
  <c r="AA472" s="1"/>
  <c r="Z509"/>
  <c r="AB391"/>
  <c r="AB381"/>
  <c r="AA395"/>
  <c r="AA510" s="1"/>
  <c r="AA509" s="1"/>
  <c r="AA496"/>
  <c r="AB478" s="1"/>
  <c r="Z443"/>
  <c r="AC243"/>
  <c r="AC245" s="1"/>
  <c r="AA440"/>
  <c r="AA442" s="1"/>
  <c r="AA441"/>
  <c r="AA443" s="1"/>
  <c r="AB489"/>
  <c r="AB492" s="1"/>
  <c r="AB487" s="1"/>
  <c r="AB495" s="1"/>
  <c r="AB466"/>
  <c r="AB433"/>
  <c r="AB432" s="1"/>
  <c r="AB403"/>
  <c r="AB405" s="1"/>
  <c r="AE241"/>
  <c r="AE222"/>
  <c r="AE240" s="1"/>
  <c r="AD307"/>
  <c r="AD239"/>
  <c r="AD244" s="1"/>
  <c r="AD505" s="1"/>
  <c r="AD238"/>
  <c r="AF242"/>
  <c r="Z473" l="1"/>
  <c r="AA455" s="1"/>
  <c r="AA473" s="1"/>
  <c r="AB455" s="1"/>
  <c r="AC528"/>
  <c r="AD502"/>
  <c r="AD526" s="1"/>
  <c r="AD528" s="1"/>
  <c r="AD535"/>
  <c r="AD537" s="1"/>
  <c r="AC391"/>
  <c r="AC381"/>
  <c r="AB393"/>
  <c r="AB496"/>
  <c r="AC478" s="1"/>
  <c r="AD243"/>
  <c r="AD245" s="1"/>
  <c r="AB440"/>
  <c r="AB442" s="1"/>
  <c r="AB441"/>
  <c r="AB443" s="1"/>
  <c r="AB469"/>
  <c r="AB511" s="1"/>
  <c r="AC466"/>
  <c r="AC469" s="1"/>
  <c r="AC511" s="1"/>
  <c r="AC489"/>
  <c r="AC492" s="1"/>
  <c r="AC487" s="1"/>
  <c r="AC495" s="1"/>
  <c r="AC403"/>
  <c r="AC433"/>
  <c r="AG242"/>
  <c r="AF241"/>
  <c r="AF222"/>
  <c r="AF240" s="1"/>
  <c r="AE239"/>
  <c r="AE244" s="1"/>
  <c r="AE505" s="1"/>
  <c r="AE238"/>
  <c r="AE307"/>
  <c r="AC393" l="1"/>
  <c r="AC395" s="1"/>
  <c r="AC510" s="1"/>
  <c r="AC509" s="1"/>
  <c r="AE502"/>
  <c r="AE526" s="1"/>
  <c r="AE528" s="1"/>
  <c r="AE535"/>
  <c r="AE537" s="1"/>
  <c r="AD391"/>
  <c r="AD381"/>
  <c r="AB395"/>
  <c r="AB510" s="1"/>
  <c r="AB509" s="1"/>
  <c r="AB470"/>
  <c r="AB464" s="1"/>
  <c r="AB472" s="1"/>
  <c r="AB473" s="1"/>
  <c r="AC455" s="1"/>
  <c r="AC496"/>
  <c r="AD478" s="1"/>
  <c r="AE243"/>
  <c r="AE245" s="1"/>
  <c r="AC441"/>
  <c r="AC440"/>
  <c r="AC442" s="1"/>
  <c r="AD489"/>
  <c r="AD492" s="1"/>
  <c r="AD487" s="1"/>
  <c r="AD495" s="1"/>
  <c r="AD466"/>
  <c r="AD433"/>
  <c r="AD403"/>
  <c r="AF239"/>
  <c r="AF244" s="1"/>
  <c r="AF505" s="1"/>
  <c r="AF238"/>
  <c r="AF307"/>
  <c r="AG241"/>
  <c r="AG222"/>
  <c r="AG240" s="1"/>
  <c r="AC470" l="1"/>
  <c r="AC464" s="1"/>
  <c r="AC472" s="1"/>
  <c r="AC473" s="1"/>
  <c r="AD455" s="1"/>
  <c r="AD393"/>
  <c r="AD395" s="1"/>
  <c r="AD510" s="1"/>
  <c r="AF502"/>
  <c r="AF526" s="1"/>
  <c r="AF528" s="1"/>
  <c r="AF535"/>
  <c r="AF537" s="1"/>
  <c r="AD496"/>
  <c r="AE478" s="1"/>
  <c r="AE391"/>
  <c r="AE381"/>
  <c r="AD469"/>
  <c r="AE466"/>
  <c r="AE469" s="1"/>
  <c r="AE511" s="1"/>
  <c r="AE489"/>
  <c r="AE492" s="1"/>
  <c r="AE487" s="1"/>
  <c r="AE495" s="1"/>
  <c r="AE433"/>
  <c r="AE403"/>
  <c r="AF243"/>
  <c r="AF245" s="1"/>
  <c r="AD441"/>
  <c r="AD443" s="1"/>
  <c r="AD440"/>
  <c r="AD442" s="1"/>
  <c r="AC443"/>
  <c r="AG239"/>
  <c r="AG244" s="1"/>
  <c r="AG505" s="1"/>
  <c r="AG238"/>
  <c r="AG307"/>
  <c r="AE496" l="1"/>
  <c r="AF478" s="1"/>
  <c r="AD470"/>
  <c r="AE393"/>
  <c r="AE470" s="1"/>
  <c r="AE464" s="1"/>
  <c r="AE472" s="1"/>
  <c r="AG504"/>
  <c r="AG535"/>
  <c r="AG537" s="1"/>
  <c r="AD464"/>
  <c r="AD472" s="1"/>
  <c r="AD473" s="1"/>
  <c r="AE455" s="1"/>
  <c r="AD511"/>
  <c r="AD509" s="1"/>
  <c r="AF381"/>
  <c r="AF391"/>
  <c r="AF466"/>
  <c r="AF489"/>
  <c r="AF492" s="1"/>
  <c r="AF487" s="1"/>
  <c r="AF495" s="1"/>
  <c r="AF496" s="1"/>
  <c r="AG478" s="1"/>
  <c r="AF433"/>
  <c r="AF403"/>
  <c r="AG243"/>
  <c r="AG245" s="1"/>
  <c r="AE440"/>
  <c r="AE442" s="1"/>
  <c r="AE441"/>
  <c r="AE395" l="1"/>
  <c r="AE510" s="1"/>
  <c r="AE509" s="1"/>
  <c r="AE473"/>
  <c r="AF455" s="1"/>
  <c r="AG502"/>
  <c r="AG526" s="1"/>
  <c r="AG534"/>
  <c r="AG536" s="1"/>
  <c r="AF393"/>
  <c r="AG391"/>
  <c r="AG381"/>
  <c r="AE443"/>
  <c r="AG489"/>
  <c r="AG492" s="1"/>
  <c r="AG487" s="1"/>
  <c r="AG495" s="1"/>
  <c r="AG496" s="1"/>
  <c r="AG466"/>
  <c r="AG433"/>
  <c r="AG432" s="1"/>
  <c r="AG403"/>
  <c r="AF441"/>
  <c r="AF443" s="1"/>
  <c r="AF440"/>
  <c r="AF442" s="1"/>
  <c r="AF469"/>
  <c r="AF511" s="1"/>
  <c r="AG528" l="1"/>
  <c r="AF395"/>
  <c r="AF510" s="1"/>
  <c r="AF509" s="1"/>
  <c r="AF470"/>
  <c r="AF464" s="1"/>
  <c r="AF472" s="1"/>
  <c r="AF473" s="1"/>
  <c r="AG455" s="1"/>
  <c r="AG393"/>
  <c r="AG405"/>
  <c r="C409"/>
  <c r="D409" s="1"/>
  <c r="D416" s="1"/>
  <c r="AG469"/>
  <c r="AG511" s="1"/>
  <c r="AG441"/>
  <c r="AG443" s="1"/>
  <c r="AG440"/>
  <c r="AG395" l="1"/>
  <c r="AG510" s="1"/>
  <c r="AG509" s="1"/>
  <c r="AG470"/>
  <c r="AG464" s="1"/>
  <c r="AG472" s="1"/>
  <c r="AG473" s="1"/>
  <c r="AG442"/>
  <c r="D446" s="1"/>
  <c r="D447"/>
  <c r="D419"/>
  <c r="D420"/>
  <c r="D421" l="1"/>
  <c r="D422" s="1"/>
  <c r="D423" s="1"/>
  <c r="D450"/>
  <c r="D424" l="1"/>
  <c r="D425" s="1"/>
  <c r="D426" s="1"/>
  <c r="D514" l="1"/>
  <c r="D513" s="1"/>
  <c r="G514"/>
  <c r="G513" s="1"/>
  <c r="D482"/>
  <c r="G480"/>
  <c r="E439"/>
  <c r="E441" s="1"/>
  <c r="E443" s="1"/>
  <c r="F482"/>
  <c r="F457"/>
  <c r="E482"/>
  <c r="E459"/>
  <c r="D459"/>
  <c r="F459"/>
  <c r="E457"/>
  <c r="F514"/>
  <c r="F513" s="1"/>
  <c r="E514"/>
  <c r="E513" s="1"/>
  <c r="G482"/>
  <c r="G459"/>
  <c r="D439"/>
  <c r="D441" s="1"/>
  <c r="F480"/>
  <c r="F479" s="1"/>
  <c r="F495" s="1"/>
  <c r="G439"/>
  <c r="G441" s="1"/>
  <c r="G443" s="1"/>
  <c r="E480"/>
  <c r="E479" s="1"/>
  <c r="E495" s="1"/>
  <c r="D480"/>
  <c r="D479" s="1"/>
  <c r="D495" s="1"/>
  <c r="D496" s="1"/>
  <c r="E478" s="1"/>
  <c r="F439"/>
  <c r="F441" s="1"/>
  <c r="F443" s="1"/>
  <c r="G457"/>
  <c r="D457"/>
  <c r="D456" s="1"/>
  <c r="D472" s="1"/>
  <c r="D473" s="1"/>
  <c r="G456" l="1"/>
  <c r="G472" s="1"/>
  <c r="E456"/>
  <c r="E472" s="1"/>
  <c r="E455"/>
  <c r="D443"/>
  <c r="D448" s="1"/>
  <c r="D449"/>
  <c r="F534"/>
  <c r="F536" s="1"/>
  <c r="F526"/>
  <c r="F528" s="1"/>
  <c r="D534"/>
  <c r="D536" s="1"/>
  <c r="D526"/>
  <c r="E496"/>
  <c r="F478" s="1"/>
  <c r="F496" s="1"/>
  <c r="G478" s="1"/>
  <c r="F456"/>
  <c r="F472" s="1"/>
  <c r="E534"/>
  <c r="E536" s="1"/>
  <c r="E526"/>
  <c r="E528" s="1"/>
  <c r="G534"/>
  <c r="G536" s="1"/>
  <c r="G526"/>
  <c r="G528" s="1"/>
  <c r="G479"/>
  <c r="G495" s="1"/>
  <c r="D530" l="1"/>
  <c r="E473"/>
  <c r="F455" s="1"/>
  <c r="F473" s="1"/>
  <c r="D528"/>
  <c r="D529" s="1"/>
  <c r="G496"/>
  <c r="H478" s="1"/>
  <c r="H496" s="1"/>
  <c r="I478" s="1"/>
  <c r="I496" s="1"/>
  <c r="J478" s="1"/>
  <c r="J496" s="1"/>
  <c r="K478" s="1"/>
  <c r="K496" s="1"/>
  <c r="L478" s="1"/>
  <c r="L496" s="1"/>
  <c r="M478" s="1"/>
  <c r="M496" s="1"/>
  <c r="N478" s="1"/>
  <c r="N496" s="1"/>
  <c r="O478" s="1"/>
  <c r="O496" s="1"/>
  <c r="P478" s="1"/>
  <c r="P496" s="1"/>
  <c r="Q478" s="1"/>
  <c r="Q496" s="1"/>
  <c r="R478" s="1"/>
  <c r="R496" s="1"/>
  <c r="S478" s="1"/>
  <c r="S496" s="1"/>
  <c r="T478" s="1"/>
  <c r="T496" s="1"/>
  <c r="U478" s="1"/>
  <c r="U496" s="1"/>
  <c r="V478" s="1"/>
  <c r="V496" s="1"/>
  <c r="W478" s="1"/>
  <c r="W496" s="1"/>
  <c r="X478" s="1"/>
  <c r="X496" s="1"/>
  <c r="Y478" s="1"/>
  <c r="Y496" s="1"/>
  <c r="Z478" s="1"/>
  <c r="Z496" s="1"/>
  <c r="AA478" s="1"/>
  <c r="D538"/>
  <c r="D539" l="1"/>
  <c r="G455"/>
  <c r="G473" s="1"/>
  <c r="H455" s="1"/>
  <c r="H473" s="1"/>
  <c r="I455" s="1"/>
  <c r="I473" s="1"/>
  <c r="J455" s="1"/>
  <c r="J473" s="1"/>
  <c r="K455" s="1"/>
  <c r="K473" s="1"/>
  <c r="L455" s="1"/>
  <c r="L473" s="1"/>
  <c r="M455" s="1"/>
  <c r="M473" s="1"/>
  <c r="N455" s="1"/>
  <c r="N473" s="1"/>
  <c r="O455" s="1"/>
  <c r="O473" s="1"/>
  <c r="P455" s="1"/>
  <c r="P473" s="1"/>
  <c r="Q455" s="1"/>
  <c r="Q473" s="1"/>
  <c r="R455" s="1"/>
  <c r="R473" s="1"/>
  <c r="S455" s="1"/>
  <c r="S473" s="1"/>
  <c r="T455" s="1"/>
  <c r="T473" s="1"/>
  <c r="U455" s="1"/>
  <c r="U473" s="1"/>
  <c r="V455" s="1"/>
  <c r="V473" s="1"/>
  <c r="W455" s="1"/>
  <c r="W473" s="1"/>
  <c r="X455" s="1"/>
  <c r="X473" s="1"/>
  <c r="Y455" s="1"/>
  <c r="D497" l="1"/>
  <c r="D474"/>
</calcChain>
</file>

<file path=xl/sharedStrings.xml><?xml version="1.0" encoding="utf-8"?>
<sst xmlns="http://schemas.openxmlformats.org/spreadsheetml/2006/main" count="1141" uniqueCount="520">
  <si>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</si>
  <si>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</si>
  <si>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</si>
  <si>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</si>
  <si>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</si>
  <si>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</si>
  <si>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</si>
  <si>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</si>
  <si>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</si>
  <si>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Przyjęty okres referencyjny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</si>
  <si>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</si>
  <si>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</si>
  <si>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</si>
  <si>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</si>
  <si>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</si>
  <si>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</si>
  <si>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</si>
  <si>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</si>
  <si>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</si>
  <si>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</si>
  <si>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</si>
  <si>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</si>
  <si>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</si>
  <si>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</si>
  <si>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</si>
  <si>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</si>
  <si>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</si>
  <si>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</si>
  <si>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</si>
  <si>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</si>
  <si>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</si>
  <si>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</si>
  <si>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</si>
  <si>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</si>
  <si>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</si>
  <si>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</si>
  <si>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</si>
  <si>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</si>
  <si>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</si>
  <si>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</si>
  <si>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</si>
  <si>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</si>
  <si>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</si>
  <si>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</si>
  <si>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</si>
  <si>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</si>
  <si>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</si>
  <si>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</si>
  <si>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</si>
  <si>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</si>
  <si>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</si>
  <si>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Poziom dofinansowania projektu z EFRR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</si>
  <si>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</si>
  <si>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</si>
  <si>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</si>
  <si>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</si>
  <si>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</si>
  <si>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</si>
  <si>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</si>
  <si>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</si>
  <si>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</si>
  <si>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</si>
  <si>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</si>
  <si>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</si>
  <si>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bezinwestycyjnego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</si>
  <si>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</si>
  <si>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</si>
  <si>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</si>
  <si>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</si>
  <si>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bezinwestycyjnego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</si>
  <si>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</si>
  <si>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</si>
  <si>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</si>
  <si>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</si>
  <si>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</si>
  <si>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</si>
  <si>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</si>
  <si>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</si>
  <si>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</si>
  <si>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</si>
  <si>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</si>
  <si>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</si>
  <si>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</si>
  <si>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</si>
  <si>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</si>
  <si>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</si>
  <si>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</si>
  <si>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</si>
  <si>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bezinwestycyjny</t>
  </si>
  <si>
    <t>pierwszy</t>
  </si>
  <si>
    <t>drugi</t>
  </si>
  <si>
    <t>trzeci</t>
  </si>
  <si>
    <t>Założenia zmienne w czasie</t>
  </si>
  <si>
    <t>Założenia stałe w czasie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</si>
  <si>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</si>
  <si>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</si>
  <si>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</si>
  <si>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</si>
  <si>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</si>
  <si>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</si>
  <si>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</si>
  <si>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</si>
  <si>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</si>
  <si>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</si>
  <si>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</si>
  <si>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</si>
  <si>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</si>
  <si>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</si>
  <si>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</si>
  <si>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</si>
  <si>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</si>
  <si>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</si>
  <si>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</si>
  <si>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</si>
  <si>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</si>
  <si>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</si>
  <si>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</si>
  <si>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</si>
  <si>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</si>
  <si>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</si>
  <si>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</si>
  <si>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bezinwestycyjnego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</si>
  <si>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</si>
  <si>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</si>
  <si>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</si>
  <si>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</si>
  <si>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</si>
  <si>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</si>
  <si>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</si>
  <si>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</si>
  <si>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</si>
  <si>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</si>
  <si>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</si>
  <si>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</si>
  <si>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</si>
  <si>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</si>
  <si>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</si>
  <si>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</si>
  <si>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</si>
  <si>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</si>
  <si>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</si>
  <si>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</si>
  <si>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</si>
  <si>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</si>
  <si>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</si>
  <si>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</si>
  <si>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</si>
  <si>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</si>
  <si>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</si>
  <si>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</si>
  <si>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</si>
  <si>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</si>
  <si>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</si>
  <si>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</si>
  <si>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</si>
  <si>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</si>
  <si>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</si>
  <si>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</si>
  <si>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</si>
  <si>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</si>
  <si>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</si>
  <si>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</si>
  <si>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</si>
  <si>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</si>
  <si>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</si>
  <si>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</si>
  <si>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</si>
  <si>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</si>
  <si>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</si>
  <si>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</si>
  <si>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</si>
  <si>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</si>
  <si>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</si>
  <si>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</si>
  <si>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</si>
  <si>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</si>
  <si>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</si>
  <si>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</si>
  <si>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</si>
  <si>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</si>
  <si>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</si>
  <si>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</si>
  <si>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</si>
  <si>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</si>
  <si>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</si>
  <si>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</si>
  <si>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</si>
  <si>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</si>
  <si>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</si>
  <si>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</si>
  <si>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</si>
  <si>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</si>
  <si>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199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</si>
  <si>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200 do 499 tys. </t>
    </r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</si>
  <si>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</si>
  <si>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</si>
  <si>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</si>
  <si>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</si>
  <si>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Wypełnić tylko w przypadku adekwatnych działań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</si>
  <si>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</si>
  <si>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</si>
  <si>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</si>
  <si>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</si>
  <si>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</si>
  <si>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</si>
  <si>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</si>
  <si>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</si>
  <si>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</si>
  <si>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</si>
  <si>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</si>
  <si>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</si>
  <si>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</si>
  <si>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t>Proponowana wartość bazująca na statystyce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</si>
  <si>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</si>
  <si>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</si>
  <si>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</si>
  <si>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</si>
  <si>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</si>
  <si>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</si>
  <si>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</si>
  <si>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</si>
  <si>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</si>
  <si>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</si>
  <si>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</si>
  <si>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</si>
  <si>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</si>
  <si>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</si>
  <si>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</si>
  <si>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</si>
  <si>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</si>
  <si>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</si>
  <si>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</si>
  <si>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dopłatę do cen w ujęciu rocznym tak, aby spełnić zasadę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</si>
  <si>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</si>
  <si>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</si>
  <si>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</si>
  <si>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</si>
  <si>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</si>
  <si>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</si>
  <si>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</si>
  <si>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</si>
  <si>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</si>
  <si>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</si>
  <si>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</si>
  <si>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</si>
  <si>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</si>
  <si>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</si>
  <si>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Maksymalny dochód przeznaczony na odbiór odpadów w ciągu roku (0,75%)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</si>
  <si>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</si>
  <si>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</si>
  <si>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Maksymalny dochód przeznaczony na wykorzystywane paliwa w ciągu roku (10%)</t>
  </si>
  <si>
    <t>zł/kWh</t>
  </si>
  <si>
    <t>Maksymalna cena za dostarczenie 1 kWh energii (przy założeniu wykorzystania całego 10% dochodu na energię elektryczną)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</si>
  <si>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</si>
  <si>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</si>
  <si>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</si>
  <si>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</si>
  <si>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</si>
  <si>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</si>
  <si>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</si>
  <si>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</si>
  <si>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</si>
  <si>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</si>
  <si>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</si>
  <si>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</si>
  <si>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</si>
  <si>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</si>
  <si>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</si>
  <si>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</si>
  <si>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Proszę określić dopłatę do cen w ujęciu rocznym tak, aby spełnić zasadę dostępności cenowej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</si>
  <si>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</si>
  <si>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</si>
  <si>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</si>
  <si>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</si>
  <si>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w jakim stopniu jest on objęty pomocą publiczną</t>
  </si>
  <si>
    <t>Projekt generuje przychód</t>
  </si>
  <si>
    <t>W projekcie występuje pomoc publiczna</t>
  </si>
  <si>
    <t>W projekcie występuje pomoc de minimis</t>
  </si>
  <si>
    <t>Proszę określić, czy projekt jest objęty pomocą de minimis</t>
  </si>
  <si>
    <t>Stopień, w jakim występuje pomoc publiczna [%]</t>
  </si>
  <si>
    <t>Istnieje możliwość określenia w okresie odniesienia, przychodu z wyprzedzeniem</t>
  </si>
  <si>
    <t>Ma zastosowanie zryczałtowana procentowa stawka dochodów (FR)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</si>
  <si>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</si>
  <si>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</si>
  <si>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</si>
  <si>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</si>
  <si>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</si>
  <si>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</si>
  <si>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</si>
  <si>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Zdyskontowane przychody projektu zdefiniowane w art. 16 rozporządzenia nr 480/2014</t>
  </si>
  <si>
    <t>Zdyskontowane koszty operacyjne projektu zdefiniowane w art. 17 lit. b i c rozporządzenia nr 480/2014</t>
  </si>
  <si>
    <t>Zdyskontowane nakłady odtworzeniowe zdefiniowane w art. 17 lit. a rozporządzenia nr 480/2014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</si>
  <si>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</si>
  <si>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</si>
  <si>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</si>
  <si>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</si>
  <si>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</si>
  <si>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</si>
  <si>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</si>
  <si>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</si>
  <si>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</si>
  <si>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Całkowite koszty kwalifikowalne (niezdyskontowane), spełniające kryteria kwalifikowalności prawnej oraz ew. rezerwa na nieprzewidziane wydatki</t>
  </si>
  <si>
    <t>Całkowity kwalifikowalny koszt przed zastosowaniem art. 61 ust. 1-6 rozporządzenia nr 1303/2013 jest wyższy niż 1 mln EUR [EUR]</t>
  </si>
  <si>
    <t>Projekt generuje dochód zgodnie z art. 61 ust. 1 rozporządzenia nr 1303/2013 [zł]</t>
  </si>
  <si>
    <t>Kalkulacja zdyskontowanych przepływów pieniężnych</t>
  </si>
  <si>
    <t>Kalkulacja luki w finansowaniu</t>
  </si>
  <si>
    <t>Całkowite koszty kwalifikowalne skorygowane o wskaźnik luki w finansowaniu</t>
  </si>
  <si>
    <t>ECR</t>
  </si>
  <si>
    <t>Maksymalna wielkość współfinansowania określona dla Działania / konkursu</t>
  </si>
  <si>
    <t>Max CRpa</t>
  </si>
  <si>
    <t>Maksymalna możliwa dotacja UE</t>
  </si>
  <si>
    <t>Dotacja UE</t>
  </si>
  <si>
    <t xml:space="preserve"> wg zryczałtowanej procentowej stawki dochodów (FR)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</si>
  <si>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</si>
  <si>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</si>
  <si>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</si>
  <si>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</si>
  <si>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</si>
  <si>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r>
      <t xml:space="preserve">Projekt jest projektem genrującym dochód, dla którego należy wyliczyć lukę </t>
    </r>
    <r>
      <rPr>
        <i/>
        <sz val="8"/>
        <rFont val="Calibri"/>
        <family val="2"/>
        <charset val="238"/>
        <scheme val="minor"/>
      </rPr>
      <t>(wszystkie odpowiedzi na TAK)</t>
    </r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</si>
  <si>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</si>
  <si>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</si>
  <si>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</si>
  <si>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</si>
  <si>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</si>
  <si>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</si>
  <si>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</si>
  <si>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</si>
  <si>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</si>
  <si>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</si>
  <si>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</si>
  <si>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</si>
  <si>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Kalkulacja luki w finansowaniu. Ustalenie właściwego (maksymalnego) dofinansowania z funduszy UE</t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</si>
  <si>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</si>
  <si>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</si>
  <si>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</si>
  <si>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</si>
  <si>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</si>
  <si>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</si>
  <si>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</si>
  <si>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</si>
  <si>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</si>
  <si>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</si>
  <si>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</si>
  <si>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</si>
  <si>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</si>
  <si>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</si>
  <si>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</si>
  <si>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</si>
  <si>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</si>
  <si>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</si>
  <si>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</si>
  <si>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</si>
  <si>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</si>
  <si>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</si>
  <si>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</si>
  <si>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</si>
  <si>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</si>
  <si>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r>
      <t xml:space="preserve">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 - nie są one brane pod uwagę)</t>
    </r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</si>
  <si>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</si>
  <si>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</si>
  <si>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</si>
  <si>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</si>
  <si>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</si>
  <si>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</si>
  <si>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</si>
  <si>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</si>
  <si>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</si>
  <si>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</si>
  <si>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</si>
  <si>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</si>
  <si>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</si>
  <si>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</si>
  <si>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</si>
  <si>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</si>
  <si>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</si>
  <si>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</si>
  <si>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</si>
  <si>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</si>
  <si>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</si>
  <si>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</si>
  <si>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</si>
  <si>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</si>
  <si>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</si>
  <si>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</si>
  <si>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</si>
  <si>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</si>
  <si>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</si>
  <si>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</si>
  <si>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</si>
  <si>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</si>
  <si>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</si>
  <si>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</si>
  <si>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</si>
  <si>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</si>
  <si>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</si>
  <si>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</si>
  <si>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</si>
  <si>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</si>
  <si>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</si>
  <si>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</si>
  <si>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</si>
  <si>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</si>
  <si>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</si>
  <si>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</si>
  <si>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</si>
  <si>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</si>
  <si>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</si>
  <si>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</si>
  <si>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</si>
  <si>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</si>
  <si>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</si>
  <si>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</si>
  <si>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</si>
  <si>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</si>
  <si>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</si>
  <si>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</si>
  <si>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</si>
  <si>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r>
      <t xml:space="preserve">Analiza dostępności cenowej </t>
    </r>
    <r>
      <rPr>
        <i/>
        <sz val="8"/>
        <rFont val="Calibri"/>
        <family val="2"/>
        <charset val="238"/>
        <scheme val="minor"/>
      </rPr>
      <t xml:space="preserve">(dotyczy usług wodno-kanalizacyjnych i gospodarowania odpadami) </t>
    </r>
    <r>
      <rPr>
        <b/>
        <sz val="8"/>
        <rFont val="Calibri"/>
        <family val="2"/>
        <charset val="238"/>
        <scheme val="minor"/>
      </rPr>
      <t xml:space="preserve">i ubóstwa energetycznego </t>
    </r>
    <r>
      <rPr>
        <i/>
        <sz val="8"/>
        <rFont val="Calibri"/>
        <family val="2"/>
        <charset val="238"/>
        <scheme val="minor"/>
      </rPr>
      <t>(dotyczy usług energetycznych)</t>
    </r>
  </si>
  <si>
    <t>Proszę wskazać maksymalną stopę współfinansowania (Max CRpa)  określoną w pkt 19 opisu Działania dla danego typu projektów lub określonych przepisów (np. projektów generujących dochód, pomocy publicznej, de minimis itp.)</t>
  </si>
  <si>
    <t>Proszę określić miarę rezultatu projektu</t>
  </si>
  <si>
    <t>Proszę określić jednostkę miary rezultatu projektu</t>
  </si>
  <si>
    <t>Kurs wymiany zł/EUR, stanowiący średnią arytmetyczną kursów średnich miesięcznych NBP z ostatnich sześciu miesięcy poprzedzających miesiąc złożenia wniosku o dofinansowanie</t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</si>
  <si>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</si>
  <si>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</si>
  <si>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</si>
  <si>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</si>
  <si>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</si>
  <si>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</si>
  <si>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</si>
  <si>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</si>
  <si>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</si>
  <si>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6.2. Mała retencja</t>
  </si>
  <si>
    <t>6.3. Gospodarka odpadami</t>
  </si>
  <si>
    <t>6.4. Gospodarka wodno-ściekowa</t>
  </si>
  <si>
    <t>7.1. Dziedzictwo kulturowe</t>
  </si>
  <si>
    <t>7.2. Dziedzictwo naturalne</t>
  </si>
  <si>
    <t>7.3. Ochrona różnorodności przyrodniczej</t>
  </si>
  <si>
    <t>7.4. Turystyka przyrodnicza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</si>
  <si>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</si>
  <si>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</si>
  <si>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</si>
  <si>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</si>
  <si>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</si>
  <si>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</si>
  <si>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</si>
  <si>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</si>
  <si>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</si>
  <si>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</si>
  <si>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</si>
  <si>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</si>
  <si>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</si>
  <si>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</si>
  <si>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</si>
  <si>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</si>
  <si>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</si>
  <si>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</si>
  <si>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</si>
  <si>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</si>
  <si>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</si>
  <si>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</si>
  <si>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mienia ludności dzięki środkom ochrony przed powodziami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</si>
  <si>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</si>
  <si>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</si>
  <si>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</si>
  <si>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</si>
  <si>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</si>
  <si>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</si>
  <si>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</si>
  <si>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</si>
  <si>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</si>
  <si>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</si>
  <si>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</si>
  <si>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</si>
  <si>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</si>
  <si>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</si>
  <si>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</si>
  <si>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</si>
  <si>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</si>
  <si>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</si>
  <si>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</si>
  <si>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</si>
  <si>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</si>
  <si>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</si>
  <si>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</si>
  <si>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</si>
  <si>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</si>
  <si>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</si>
  <si>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</si>
  <si>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</si>
  <si>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</si>
  <si>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</si>
  <si>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</si>
  <si>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</si>
  <si>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</si>
  <si>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</si>
  <si>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</si>
  <si>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Zmniejszona wartość gruntów położonych w pobliżu wybudowanych zbiorników retencyjnych, polderów, kanałów itp.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</si>
  <si>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</si>
  <si>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</si>
  <si>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</si>
  <si>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</si>
  <si>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(zwiększenie wartości ziemi w obrębie odzyskanych terenów zalewowych,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</si>
  <si>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</si>
  <si>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</si>
  <si>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</si>
  <si>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</si>
  <si>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</si>
  <si>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Analiza wrażliwości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</si>
  <si>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</si>
  <si>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</si>
  <si>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</si>
  <si>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</si>
  <si>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</si>
  <si>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</si>
  <si>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</si>
  <si>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</si>
  <si>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</si>
  <si>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</si>
  <si>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</si>
  <si>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Arkusz przygotował Korneliusz Pylak © (22 czerwca 2015 roku)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</si>
</sst>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"/>
  </numFmts>
  <fonts count="32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color rgb="FFFFEB7D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8"/>
      <color rgb="FFFFFF91"/>
      <name val="Calibri"/>
      <family val="2"/>
      <charset val="238"/>
      <scheme val="minor"/>
    </font>
    <font>
      <sz val="8"/>
      <color rgb="FFF3AB2D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520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14" fillId="8" borderId="0" xfId="0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vertical="top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11" fillId="9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14" fillId="8" borderId="0" xfId="0" applyFont="1" applyFill="1" applyBorder="1" applyAlignment="1">
      <alignment horizontal="right" vertical="center"/>
    </xf>
    <xf numFmtId="0" fontId="9" fillId="5" borderId="2" xfId="0" applyNumberFormat="1" applyFont="1" applyFill="1" applyBorder="1" applyAlignment="1">
      <alignment horizontal="right" vertical="center" wrapText="1"/>
    </xf>
    <xf numFmtId="0" fontId="9" fillId="5" borderId="11" xfId="0" applyNumberFormat="1" applyFont="1" applyFill="1" applyBorder="1" applyAlignment="1">
      <alignment horizontal="right" vertical="center" wrapText="1"/>
    </xf>
    <xf numFmtId="0" fontId="9" fillId="5" borderId="3" xfId="0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0" fillId="8" borderId="0" xfId="0" applyFont="1" applyFill="1" applyBorder="1" applyAlignment="1">
      <alignment horizontal="right" vertical="center"/>
    </xf>
    <xf numFmtId="0" fontId="20" fillId="8" borderId="0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right" vertical="center"/>
    </xf>
    <xf numFmtId="0" fontId="21" fillId="8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right" vertical="center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" fontId="16" fillId="4" borderId="0" xfId="0" applyNumberFormat="1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49" fontId="24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9" fontId="16" fillId="4" borderId="0" xfId="0" applyNumberFormat="1" applyFont="1" applyFill="1" applyAlignment="1">
      <alignment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right" vertical="center" wrapText="1"/>
    </xf>
    <xf numFmtId="3" fontId="11" fillId="9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vertical="top" wrapText="1"/>
    </xf>
    <xf numFmtId="0" fontId="10" fillId="13" borderId="1" xfId="0" applyNumberFormat="1" applyFont="1" applyFill="1" applyBorder="1" applyAlignment="1">
      <alignment horizontal="center" vertical="center"/>
    </xf>
    <xf numFmtId="0" fontId="11" fillId="13" borderId="1" xfId="0" applyNumberFormat="1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1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4" fontId="21" fillId="8" borderId="0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 wrapText="1"/>
    </xf>
    <xf numFmtId="0" fontId="9" fillId="5" borderId="24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9" fillId="7" borderId="12" xfId="0" applyFont="1" applyFill="1" applyBorder="1" applyAlignment="1">
      <alignment horizontal="center" vertical="top" wrapText="1"/>
    </xf>
    <xf numFmtId="0" fontId="9" fillId="7" borderId="19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vertical="top" wrapText="1"/>
    </xf>
    <xf numFmtId="0" fontId="22" fillId="7" borderId="0" xfId="0" applyFont="1" applyFill="1" applyBorder="1" applyAlignment="1">
      <alignment horizontal="right" vertical="center"/>
    </xf>
    <xf numFmtId="0" fontId="22" fillId="7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4" fontId="14" fillId="4" borderId="0" xfId="0" applyNumberFormat="1" applyFont="1" applyFill="1" applyBorder="1" applyAlignment="1">
      <alignment vertical="center"/>
    </xf>
    <xf numFmtId="0" fontId="27" fillId="4" borderId="0" xfId="0" applyFont="1" applyFill="1" applyAlignment="1">
      <alignment vertical="center"/>
    </xf>
    <xf numFmtId="165" fontId="11" fillId="5" borderId="1" xfId="6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2" xfId="0" applyNumberFormat="1" applyFont="1" applyFill="1" applyBorder="1" applyAlignment="1">
      <alignment horizontal="right" vertical="top" wrapText="1"/>
    </xf>
    <xf numFmtId="0" fontId="9" fillId="5" borderId="11" xfId="0" applyNumberFormat="1" applyFont="1" applyFill="1" applyBorder="1" applyAlignment="1">
      <alignment horizontal="right"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NumberFormat="1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NumberFormat="1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3" fontId="10" fillId="5" borderId="3" xfId="0" applyNumberFormat="1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7" borderId="1" xfId="0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0" fontId="11" fillId="7" borderId="1" xfId="0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horizontal="right"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9" fontId="9" fillId="5" borderId="3" xfId="6" quotePrefix="1" applyFont="1" applyFill="1" applyBorder="1" applyAlignment="1">
      <alignment horizontal="right" vertical="top" wrapText="1"/>
    </xf>
    <xf numFmtId="0" fontId="11" fillId="7" borderId="1" xfId="0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 wrapText="1"/>
    </xf>
    <xf numFmtId="10" fontId="11" fillId="7" borderId="1" xfId="6" applyNumberFormat="1" applyFont="1" applyFill="1" applyBorder="1" applyAlignment="1">
      <alignment horizontal="right" vertical="top"/>
    </xf>
    <xf numFmtId="0" fontId="11" fillId="9" borderId="1" xfId="0" applyNumberFormat="1" applyFont="1" applyFill="1" applyBorder="1" applyAlignment="1">
      <alignment horizontal="right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0" fontId="11" fillId="5" borderId="1" xfId="0" applyFont="1" applyFill="1" applyBorder="1" applyAlignment="1">
      <alignment horizontal="right" vertical="top"/>
    </xf>
    <xf numFmtId="0" fontId="11" fillId="5" borderId="1" xfId="0" applyFont="1" applyFill="1" applyBorder="1" applyAlignment="1" applyProtection="1">
      <alignment vertical="top" wrapText="1"/>
      <protection hidden="1"/>
    </xf>
    <xf numFmtId="4" fontId="11" fillId="5" borderId="1" xfId="0" applyNumberFormat="1" applyFont="1" applyFill="1" applyBorder="1" applyAlignment="1" applyProtection="1">
      <alignment horizontal="center" vertical="top"/>
      <protection hidden="1"/>
    </xf>
    <xf numFmtId="4" fontId="11" fillId="2" borderId="1" xfId="0" applyNumberFormat="1" applyFont="1" applyFill="1" applyBorder="1" applyAlignment="1">
      <alignment vertical="top" wrapText="1"/>
    </xf>
    <xf numFmtId="49" fontId="28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3" fontId="9" fillId="5" borderId="4" xfId="0" applyNumberFormat="1" applyFont="1" applyFill="1" applyBorder="1" applyAlignment="1">
      <alignment vertical="top" wrapText="1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3" fontId="9" fillId="2" borderId="19" xfId="6" applyNumberFormat="1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top"/>
    </xf>
    <xf numFmtId="0" fontId="11" fillId="5" borderId="0" xfId="0" applyNumberFormat="1" applyFont="1" applyFill="1" applyBorder="1" applyAlignment="1">
      <alignment horizontal="center" vertical="top" wrapText="1"/>
    </xf>
    <xf numFmtId="3" fontId="10" fillId="5" borderId="13" xfId="0" applyNumberFormat="1" applyFont="1" applyFill="1" applyBorder="1" applyAlignment="1">
      <alignment horizontal="center" vertical="top" wrapText="1"/>
    </xf>
    <xf numFmtId="3" fontId="9" fillId="2" borderId="21" xfId="6" applyNumberFormat="1" applyFont="1" applyFill="1" applyBorder="1" applyAlignment="1">
      <alignment horizontal="center" vertical="top" wrapText="1"/>
    </xf>
    <xf numFmtId="3" fontId="10" fillId="5" borderId="4" xfId="0" applyNumberFormat="1" applyFont="1" applyFill="1" applyBorder="1" applyAlignment="1">
      <alignment horizontal="center" vertical="top" wrapText="1"/>
    </xf>
    <xf numFmtId="9" fontId="9" fillId="2" borderId="20" xfId="6" applyFont="1" applyFill="1" applyBorder="1" applyAlignment="1">
      <alignment horizontal="center" vertical="top" wrapText="1"/>
    </xf>
    <xf numFmtId="3" fontId="9" fillId="2" borderId="17" xfId="6" applyNumberFormat="1" applyFont="1" applyFill="1" applyBorder="1" applyAlignment="1">
      <alignment horizontal="center" vertical="top" wrapText="1"/>
    </xf>
    <xf numFmtId="9" fontId="9" fillId="2" borderId="17" xfId="6" applyFont="1" applyFill="1" applyBorder="1" applyAlignment="1">
      <alignment horizontal="center" vertical="top" wrapText="1"/>
    </xf>
    <xf numFmtId="0" fontId="9" fillId="5" borderId="1" xfId="0" applyNumberFormat="1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3" fontId="10" fillId="5" borderId="10" xfId="0" applyNumberFormat="1" applyFont="1" applyFill="1" applyBorder="1" applyAlignment="1">
      <alignment horizontal="center" vertical="top" wrapText="1"/>
    </xf>
    <xf numFmtId="1" fontId="9" fillId="2" borderId="23" xfId="6" applyNumberFormat="1" applyFont="1" applyFill="1" applyBorder="1" applyAlignment="1">
      <alignment horizontal="center" vertical="top" wrapText="1"/>
    </xf>
    <xf numFmtId="0" fontId="9" fillId="7" borderId="2" xfId="0" applyNumberFormat="1" applyFont="1" applyFill="1" applyBorder="1" applyAlignment="1">
      <alignment horizontal="right" vertical="top" wrapText="1"/>
    </xf>
    <xf numFmtId="3" fontId="9" fillId="7" borderId="2" xfId="0" applyNumberFormat="1" applyFont="1" applyFill="1" applyBorder="1" applyAlignment="1">
      <alignment vertical="top" wrapText="1"/>
    </xf>
    <xf numFmtId="3" fontId="10" fillId="7" borderId="4" xfId="0" applyNumberFormat="1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/>
    </xf>
    <xf numFmtId="0" fontId="9" fillId="9" borderId="3" xfId="0" applyNumberFormat="1" applyFont="1" applyFill="1" applyBorder="1" applyAlignment="1">
      <alignment horizontal="right" vertical="top" wrapText="1"/>
    </xf>
    <xf numFmtId="3" fontId="9" fillId="9" borderId="3" xfId="0" applyNumberFormat="1" applyFont="1" applyFill="1" applyBorder="1" applyAlignment="1">
      <alignment vertical="top" wrapText="1"/>
    </xf>
    <xf numFmtId="0" fontId="10" fillId="9" borderId="13" xfId="0" applyFont="1" applyFill="1" applyBorder="1" applyAlignment="1">
      <alignment horizontal="center" vertical="top" wrapText="1"/>
    </xf>
    <xf numFmtId="9" fontId="9" fillId="2" borderId="21" xfId="6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4" fontId="9" fillId="2" borderId="17" xfId="0" applyNumberFormat="1" applyFont="1" applyFill="1" applyBorder="1" applyAlignment="1">
      <alignment horizontal="center" vertical="top" wrapText="1"/>
    </xf>
    <xf numFmtId="3" fontId="9" fillId="2" borderId="19" xfId="0" applyNumberFormat="1" applyFont="1" applyFill="1" applyBorder="1" applyAlignment="1">
      <alignment horizontal="center" vertical="top"/>
    </xf>
    <xf numFmtId="3" fontId="9" fillId="5" borderId="18" xfId="0" applyNumberFormat="1" applyFont="1" applyFill="1" applyBorder="1" applyAlignment="1">
      <alignment vertical="top"/>
    </xf>
    <xf numFmtId="0" fontId="11" fillId="7" borderId="2" xfId="0" applyNumberFormat="1" applyFont="1" applyFill="1" applyBorder="1" applyAlignment="1">
      <alignment horizontal="right" vertical="top" wrapText="1"/>
    </xf>
    <xf numFmtId="3" fontId="9" fillId="2" borderId="17" xfId="0" applyNumberFormat="1" applyFont="1" applyFill="1" applyBorder="1" applyAlignment="1">
      <alignment horizontal="center" vertical="top"/>
    </xf>
    <xf numFmtId="0" fontId="9" fillId="5" borderId="25" xfId="0" applyFont="1" applyFill="1" applyBorder="1" applyAlignment="1">
      <alignment vertical="top"/>
    </xf>
    <xf numFmtId="0" fontId="26" fillId="5" borderId="0" xfId="0" applyFont="1" applyFill="1" applyAlignment="1">
      <alignment vertical="top"/>
    </xf>
    <xf numFmtId="164" fontId="9" fillId="2" borderId="17" xfId="0" applyNumberFormat="1" applyFont="1" applyFill="1" applyBorder="1" applyAlignment="1">
      <alignment horizontal="center" vertical="top"/>
    </xf>
    <xf numFmtId="164" fontId="9" fillId="5" borderId="25" xfId="0" applyNumberFormat="1" applyFont="1" applyFill="1" applyBorder="1" applyAlignment="1">
      <alignment vertical="top"/>
    </xf>
    <xf numFmtId="164" fontId="9" fillId="2" borderId="26" xfId="0" applyNumberFormat="1" applyFont="1" applyFill="1" applyBorder="1" applyAlignment="1">
      <alignment horizontal="center" vertical="top"/>
    </xf>
    <xf numFmtId="164" fontId="9" fillId="5" borderId="8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vertical="top" wrapText="1"/>
    </xf>
    <xf numFmtId="9" fontId="9" fillId="5" borderId="11" xfId="6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vertical="top" wrapText="1"/>
    </xf>
    <xf numFmtId="3" fontId="9" fillId="5" borderId="1" xfId="9" applyNumberFormat="1" applyFont="1" applyFill="1" applyBorder="1" applyAlignment="1" applyProtection="1">
      <alignment vertical="top" wrapText="1"/>
    </xf>
    <xf numFmtId="3" fontId="10" fillId="5" borderId="1" xfId="0" applyNumberFormat="1" applyFont="1" applyFill="1" applyBorder="1" applyAlignment="1">
      <alignment horizontal="center" vertical="top" wrapText="1"/>
    </xf>
    <xf numFmtId="169" fontId="9" fillId="5" borderId="1" xfId="6" applyNumberFormat="1" applyFont="1" applyFill="1" applyBorder="1" applyAlignment="1">
      <alignment vertical="top" wrapText="1"/>
    </xf>
    <xf numFmtId="9" fontId="9" fillId="5" borderId="3" xfId="6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0" fontId="11" fillId="9" borderId="1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3" fontId="18" fillId="5" borderId="3" xfId="0" applyNumberFormat="1" applyFont="1" applyFill="1" applyBorder="1" applyAlignment="1">
      <alignment horizontal="center" vertical="top" wrapText="1"/>
    </xf>
    <xf numFmtId="4" fontId="11" fillId="5" borderId="3" xfId="6" applyNumberFormat="1" applyFont="1" applyFill="1" applyBorder="1" applyAlignment="1">
      <alignment vertical="top" wrapText="1"/>
    </xf>
    <xf numFmtId="0" fontId="17" fillId="5" borderId="2" xfId="0" applyNumberFormat="1" applyFont="1" applyFill="1" applyBorder="1" applyAlignment="1">
      <alignment horizontal="right" vertical="top"/>
    </xf>
    <xf numFmtId="0" fontId="17" fillId="5" borderId="11" xfId="0" applyNumberFormat="1" applyFont="1" applyFill="1" applyBorder="1" applyAlignment="1">
      <alignment horizontal="right" vertical="top"/>
    </xf>
    <xf numFmtId="0" fontId="30" fillId="5" borderId="3" xfId="0" applyNumberFormat="1" applyFont="1" applyFill="1" applyBorder="1" applyAlignment="1">
      <alignment horizontal="right" vertical="top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0" fontId="11" fillId="9" borderId="1" xfId="0" applyNumberFormat="1" applyFont="1" applyFill="1" applyBorder="1" applyAlignment="1">
      <alignment horizontal="center" vertical="top"/>
    </xf>
    <xf numFmtId="3" fontId="9" fillId="5" borderId="2" xfId="0" applyNumberFormat="1" applyFont="1" applyFill="1" applyBorder="1" applyAlignment="1">
      <alignment horizontal="center" vertical="top"/>
    </xf>
    <xf numFmtId="4" fontId="9" fillId="2" borderId="2" xfId="0" applyNumberFormat="1" applyFont="1" applyFill="1" applyBorder="1" applyAlignment="1">
      <alignment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0" fontId="9" fillId="2" borderId="2" xfId="0" applyFont="1" applyFill="1" applyBorder="1" applyAlignment="1" applyProtection="1">
      <alignment vertical="top"/>
      <protection hidden="1"/>
    </xf>
    <xf numFmtId="4" fontId="9" fillId="2" borderId="2" xfId="0" applyNumberFormat="1" applyFont="1" applyFill="1" applyBorder="1" applyAlignment="1" applyProtection="1">
      <alignment vertical="top"/>
      <protection hidden="1"/>
    </xf>
    <xf numFmtId="9" fontId="9" fillId="2" borderId="2" xfId="0" applyNumberFormat="1" applyFont="1" applyFill="1" applyBorder="1" applyAlignment="1" applyProtection="1">
      <alignment vertical="top"/>
      <protection locked="0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2" borderId="2" xfId="0" applyNumberFormat="1" applyFont="1" applyFill="1" applyBorder="1" applyAlignment="1" applyProtection="1">
      <alignment vertical="top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0" fontId="9" fillId="2" borderId="3" xfId="0" applyFont="1" applyFill="1" applyBorder="1" applyAlignment="1" applyProtection="1">
      <alignment vertical="top"/>
      <protection hidden="1"/>
    </xf>
    <xf numFmtId="4" fontId="9" fillId="2" borderId="3" xfId="0" applyNumberFormat="1" applyFont="1" applyFill="1" applyBorder="1" applyAlignment="1" applyProtection="1">
      <alignment vertical="top"/>
      <protection hidden="1"/>
    </xf>
    <xf numFmtId="9" fontId="9" fillId="2" borderId="3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2" borderId="3" xfId="0" applyNumberFormat="1" applyFont="1" applyFill="1" applyBorder="1" applyAlignment="1" applyProtection="1">
      <alignment vertical="top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vertical="top" wrapText="1"/>
    </xf>
    <xf numFmtId="4" fontId="9" fillId="5" borderId="1" xfId="0" applyNumberFormat="1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vertical="top"/>
    </xf>
    <xf numFmtId="0" fontId="9" fillId="5" borderId="7" xfId="0" applyFont="1" applyFill="1" applyBorder="1" applyAlignment="1">
      <alignment vertical="top"/>
    </xf>
    <xf numFmtId="4" fontId="9" fillId="5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 applyProtection="1">
      <alignment horizontal="right" vertical="top"/>
      <protection locked="0"/>
    </xf>
    <xf numFmtId="4" fontId="9" fillId="2" borderId="1" xfId="0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 applyProtection="1">
      <alignment horizontal="right" vertical="top"/>
      <protection locked="0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 applyProtection="1">
      <alignment horizontal="right" vertical="top"/>
      <protection locked="0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0" fontId="10" fillId="6" borderId="1" xfId="0" applyFont="1" applyFill="1" applyBorder="1" applyAlignment="1">
      <alignment horizontal="right" vertical="top"/>
    </xf>
    <xf numFmtId="4" fontId="10" fillId="6" borderId="1" xfId="0" applyNumberFormat="1" applyFont="1" applyFill="1" applyBorder="1" applyAlignment="1">
      <alignment vertical="top"/>
    </xf>
    <xf numFmtId="0" fontId="10" fillId="6" borderId="1" xfId="0" applyFont="1" applyFill="1" applyBorder="1" applyAlignment="1">
      <alignment horizontal="left" vertical="top" indent="1"/>
    </xf>
    <xf numFmtId="4" fontId="11" fillId="5" borderId="2" xfId="0" applyNumberFormat="1" applyFont="1" applyFill="1" applyBorder="1" applyAlignment="1">
      <alignment horizontal="right"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horizontal="right" vertical="top"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2" borderId="2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4" fontId="18" fillId="2" borderId="2" xfId="0" applyNumberFormat="1" applyFont="1" applyFill="1" applyBorder="1" applyAlignment="1">
      <alignment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18" fillId="2" borderId="1" xfId="0" applyNumberFormat="1" applyFont="1" applyFill="1" applyBorder="1" applyAlignment="1">
      <alignment vertical="top" wrapText="1"/>
    </xf>
    <xf numFmtId="4" fontId="9" fillId="2" borderId="2" xfId="0" applyNumberFormat="1" applyFont="1" applyFill="1" applyBorder="1" applyAlignment="1" applyProtection="1">
      <alignment horizontal="center" vertical="top"/>
      <protection hidden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2" borderId="3" xfId="0" applyNumberFormat="1" applyFont="1" applyFill="1" applyBorder="1" applyAlignment="1" applyProtection="1">
      <alignment horizontal="center" vertical="top"/>
      <protection hidden="1"/>
    </xf>
    <xf numFmtId="4" fontId="9" fillId="2" borderId="3" xfId="0" applyNumberFormat="1" applyFont="1" applyFill="1" applyBorder="1" applyAlignment="1">
      <alignment vertical="top" wrapText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165" fontId="9" fillId="2" borderId="3" xfId="6" applyNumberFormat="1" applyFont="1" applyFill="1" applyBorder="1" applyAlignment="1">
      <alignment vertical="top" wrapText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0" fontId="11" fillId="5" borderId="1" xfId="0" applyFont="1" applyFill="1" applyBorder="1" applyAlignment="1" applyProtection="1">
      <alignment vertical="top"/>
      <protection hidden="1"/>
    </xf>
    <xf numFmtId="0" fontId="11" fillId="5" borderId="3" xfId="0" applyFont="1" applyFill="1" applyBorder="1" applyAlignment="1">
      <alignment horizontal="right" vertical="top" wrapText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3" fontId="9" fillId="9" borderId="2" xfId="0" applyNumberFormat="1" applyFont="1" applyFill="1" applyBorder="1" applyAlignment="1">
      <alignment horizontal="center" vertical="top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right" vertical="top"/>
    </xf>
    <xf numFmtId="0" fontId="11" fillId="7" borderId="1" xfId="0" applyFont="1" applyFill="1" applyBorder="1" applyAlignment="1">
      <alignment horizontal="center" vertical="top"/>
    </xf>
    <xf numFmtId="3" fontId="11" fillId="7" borderId="1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8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11" fillId="7" borderId="3" xfId="0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vertical="top" wrapText="1"/>
    </xf>
    <xf numFmtId="0" fontId="11" fillId="7" borderId="3" xfId="0" applyFont="1" applyFill="1" applyBorder="1" applyAlignment="1">
      <alignment horizontal="center" vertical="top" wrapText="1"/>
    </xf>
    <xf numFmtId="168" fontId="11" fillId="7" borderId="3" xfId="0" applyNumberFormat="1" applyFont="1" applyFill="1" applyBorder="1" applyAlignment="1">
      <alignment vertical="top" wrapText="1"/>
    </xf>
    <xf numFmtId="0" fontId="9" fillId="9" borderId="2" xfId="0" applyNumberFormat="1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9" fillId="2" borderId="1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168" fontId="9" fillId="2" borderId="3" xfId="0" applyNumberFormat="1" applyFont="1" applyFill="1" applyBorder="1" applyAlignment="1">
      <alignment vertical="center" wrapText="1"/>
    </xf>
    <xf numFmtId="168" fontId="11" fillId="9" borderId="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31" fillId="5" borderId="0" xfId="0" applyFont="1" applyFill="1" applyAlignment="1">
      <alignment vertical="top"/>
    </xf>
    <xf numFmtId="3" fontId="31" fillId="5" borderId="0" xfId="0" applyNumberFormat="1" applyFont="1" applyFill="1" applyAlignment="1">
      <alignment vertical="top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0" fontId="0" fillId="9" borderId="3" xfId="0" applyFill="1" applyBorder="1" applyAlignment="1">
      <alignment horizontal="right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3" fontId="9" fillId="2" borderId="14" xfId="6" applyNumberFormat="1" applyFont="1" applyFill="1" applyBorder="1" applyAlignment="1">
      <alignment horizontal="left" vertical="top" wrapText="1"/>
    </xf>
    <xf numFmtId="3" fontId="9" fillId="2" borderId="15" xfId="6" applyNumberFormat="1" applyFont="1" applyFill="1" applyBorder="1" applyAlignment="1">
      <alignment horizontal="left" vertical="top" wrapText="1"/>
    </xf>
    <xf numFmtId="3" fontId="9" fillId="2" borderId="16" xfId="6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center" vertical="top"/>
    </xf>
    <xf numFmtId="3" fontId="9" fillId="2" borderId="16" xfId="0" applyNumberFormat="1" applyFont="1" applyFill="1" applyBorder="1" applyAlignment="1">
      <alignment horizontal="center" vertical="top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64" fontId="9" fillId="5" borderId="0" xfId="0" applyNumberFormat="1" applyFont="1" applyFill="1" applyBorder="1" applyAlignment="1">
      <alignment vertical="top"/>
    </xf>
    <xf numFmtId="164" fontId="9" fillId="5" borderId="27" xfId="0" applyNumberFormat="1" applyFont="1" applyFill="1" applyBorder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6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10" fontId="11" fillId="7" borderId="1" xfId="6" applyNumberFormat="1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vertical="top"/>
    </xf>
    <xf numFmtId="0" fontId="17" fillId="5" borderId="0" xfId="0" applyFont="1" applyFill="1" applyAlignment="1">
      <alignment vertical="top"/>
    </xf>
    <xf numFmtId="3" fontId="17" fillId="5" borderId="0" xfId="0" applyNumberFormat="1" applyFont="1" applyFill="1" applyBorder="1" applyAlignment="1">
      <alignment vertical="top"/>
    </xf>
    <xf numFmtId="0" fontId="17" fillId="5" borderId="0" xfId="0" applyFont="1" applyFill="1" applyBorder="1" applyAlignment="1">
      <alignment horizontal="center" vertical="top" wrapText="1"/>
    </xf>
    <xf numFmtId="9" fontId="17" fillId="5" borderId="0" xfId="0" applyNumberFormat="1" applyFont="1" applyFill="1" applyAlignment="1">
      <alignment vertical="top"/>
    </xf>
    <xf numFmtId="3" fontId="27" fillId="4" borderId="0" xfId="0" applyNumberFormat="1" applyFont="1" applyFill="1" applyAlignment="1">
      <alignment vertical="center"/>
    </xf>
  </cellXfs>
  <cellStyles count="10">
    <cellStyle name="Comma [1]" xfId="1"/>
    <cellStyle name="Data" xfId="2"/>
    <cellStyle name="Hiperłącze" xfId="9" builtinId="8"/>
    <cellStyle name="Nagłówek" xfId="3"/>
    <cellStyle name="Nagłówek1" xfId="4"/>
    <cellStyle name="Normalny" xfId="0" builtinId="0"/>
    <cellStyle name="podtytuł" xfId="5"/>
    <cellStyle name="Procentowy" xfId="6" builtinId="5"/>
    <cellStyle name="Tabela" xfId="7"/>
    <cellStyle name="tytuł" xfId="8"/>
  </cellStyles>
  <dxfs count="19"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3AB2D"/>
      <color rgb="FFFFFF91"/>
      <color rgb="FFCB8305"/>
      <color rgb="FFFFEB7D"/>
      <color rgb="FFFFDD5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4</xdr:row>
      <xdr:rowOff>28575</xdr:rowOff>
    </xdr:from>
    <xdr:to>
      <xdr:col>8</xdr:col>
      <xdr:colOff>609600</xdr:colOff>
      <xdr:row>6</xdr:row>
      <xdr:rowOff>9525</xdr:rowOff>
    </xdr:to>
    <xdr:sp macro="" textlink="">
      <xdr:nvSpPr>
        <xdr:cNvPr id="2" name="pole tekstowe 1"/>
        <xdr:cNvSpPr txBox="1"/>
      </xdr:nvSpPr>
      <xdr:spPr>
        <a:xfrm>
          <a:off x="5819775" y="981075"/>
          <a:ext cx="3743325" cy="838200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Profiles\rafal\Desktop\Drukarnia\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ments"/>
      <sheetName val="Jaroszow1"/>
      <sheetName val="Loan Schedule USD"/>
    </sheetNames>
    <sheetDataSet>
      <sheetData sheetId="0" refreshError="1"/>
      <sheetData sheetId="1" refreshError="1"/>
      <sheetData sheetId="2">
        <row r="5">
          <cell r="B5">
            <v>7.2499999999999995E-2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rosno -&gt; grupę, 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P"/>
      <sheetName val="A. Działalność"/>
      <sheetName val="B. Projekt"/>
      <sheetName val="C. Po projekcie"/>
      <sheetName val="D. Finan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541"/>
  <sheetViews>
    <sheetView tabSelected="1" zoomScaleNormal="100" zoomScaleSheetLayoutView="90" workbookViewId="0">
      <pane xSplit="3" topLeftCell="D1" activePane="topRight" state="frozen"/>
      <selection activeCell="D372" sqref="D372"/>
      <selection pane="topRight" activeCell="D1" sqref="D1"/>
    </sheetView>
  </sheetViews>
  <sheetFormatPr defaultColWidth="0" defaultRowHeight="11.25" zeroHeight="1"/>
  <cols>
    <col min="1" max="1" width="4.5703125" style="51" customWidth="1"/>
    <col min="2" max="2" width="54.7109375" style="6" customWidth="1"/>
    <col min="3" max="3" width="13.42578125" style="21" customWidth="1"/>
    <col min="4" max="4" width="12.42578125" style="7" customWidth="1"/>
    <col min="5" max="6" width="13.42578125" style="7" customWidth="1"/>
    <col min="7" max="35" width="11.140625" style="7" customWidth="1"/>
    <col min="36" max="36" width="11.140625" style="8" customWidth="1"/>
    <col min="37" max="38" width="11.140625" style="6" customWidth="1"/>
    <col min="39" max="39" width="11.28515625" style="6" customWidth="1"/>
    <col min="40" max="40" width="11.28515625" style="10" customWidth="1"/>
    <col min="41" max="66" width="11.28515625" style="6" customWidth="1"/>
    <col min="67" max="16384" width="9.140625" style="6" hidden="1"/>
  </cols>
  <sheetData>
    <row r="1" spans="1:45" s="57" customFormat="1" ht="22.5" customHeight="1">
      <c r="A1" s="56" t="s">
        <v>133</v>
      </c>
      <c r="B1" s="57" t="s">
        <v>56</v>
      </c>
    </row>
    <row r="2" spans="1:45" s="68" customFormat="1" ht="18" customHeight="1" thickBot="1">
      <c r="A2" s="62" t="s">
        <v>85</v>
      </c>
      <c r="B2" s="63" t="s">
        <v>93</v>
      </c>
      <c r="C2" s="64"/>
      <c r="D2" s="65"/>
      <c r="E2" s="65"/>
      <c r="F2" s="65"/>
      <c r="G2" s="66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11" t="s">
        <v>75</v>
      </c>
      <c r="T2" s="111" t="s">
        <v>76</v>
      </c>
      <c r="U2" s="111" t="s">
        <v>80</v>
      </c>
      <c r="V2" s="519" t="s">
        <v>450</v>
      </c>
      <c r="W2" s="519"/>
      <c r="X2" s="519"/>
      <c r="Y2" s="519"/>
      <c r="Z2" s="519"/>
      <c r="AA2" s="519"/>
      <c r="AB2" s="519"/>
      <c r="AC2" s="519" t="s">
        <v>449</v>
      </c>
      <c r="AD2" s="65"/>
      <c r="AE2" s="65"/>
      <c r="AF2" s="65"/>
      <c r="AG2" s="65"/>
      <c r="AH2" s="65"/>
      <c r="AI2" s="65"/>
      <c r="AJ2" s="67"/>
      <c r="AN2" s="69"/>
    </row>
    <row r="3" spans="1:45" s="200" customFormat="1" ht="12" thickBot="1">
      <c r="A3" s="141">
        <v>1</v>
      </c>
      <c r="B3" s="199" t="s">
        <v>87</v>
      </c>
      <c r="C3" s="484"/>
      <c r="D3" s="485"/>
      <c r="E3" s="485"/>
      <c r="F3" s="486"/>
      <c r="G3" s="93"/>
      <c r="H3" s="131"/>
      <c r="I3" s="131"/>
      <c r="J3" s="131"/>
      <c r="K3" s="131"/>
      <c r="L3" s="131"/>
      <c r="M3" s="131"/>
      <c r="N3" s="131"/>
      <c r="O3" s="131"/>
      <c r="S3" s="271" t="s">
        <v>423</v>
      </c>
      <c r="T3" s="271">
        <v>15</v>
      </c>
      <c r="U3" s="515" t="s">
        <v>74</v>
      </c>
      <c r="V3" s="271" t="s">
        <v>476</v>
      </c>
      <c r="W3" s="271" t="s">
        <v>477</v>
      </c>
      <c r="X3" s="271" t="s">
        <v>74</v>
      </c>
      <c r="Y3" s="271" t="s">
        <v>478</v>
      </c>
      <c r="Z3" s="271" t="s">
        <v>479</v>
      </c>
      <c r="AA3" s="271" t="s">
        <v>480</v>
      </c>
      <c r="AB3" s="271" t="s">
        <v>489</v>
      </c>
      <c r="AC3" s="271" t="s">
        <v>74</v>
      </c>
      <c r="AD3" s="271" t="s">
        <v>74</v>
      </c>
      <c r="AE3" s="131"/>
      <c r="AF3" s="131"/>
      <c r="AG3" s="131"/>
      <c r="AH3" s="131"/>
      <c r="AI3" s="131"/>
      <c r="AJ3" s="130"/>
      <c r="AK3" s="93"/>
      <c r="AL3" s="93"/>
      <c r="AM3" s="93"/>
    </row>
    <row r="4" spans="1:45" s="200" customFormat="1" ht="22.5">
      <c r="A4" s="141">
        <f>A3+1</f>
        <v>2</v>
      </c>
      <c r="B4" s="114" t="s">
        <v>81</v>
      </c>
      <c r="C4" s="201" t="s">
        <v>83</v>
      </c>
      <c r="D4" s="202"/>
      <c r="E4" s="203"/>
      <c r="F4" s="203"/>
      <c r="G4" s="93"/>
      <c r="H4" s="131"/>
      <c r="I4" s="131"/>
      <c r="J4" s="131"/>
      <c r="K4" s="131"/>
      <c r="L4" s="131"/>
      <c r="M4" s="131"/>
      <c r="N4" s="131"/>
      <c r="O4" s="131"/>
      <c r="S4" s="271" t="s">
        <v>424</v>
      </c>
      <c r="T4" s="271">
        <v>15</v>
      </c>
      <c r="U4" s="515" t="s">
        <v>74</v>
      </c>
      <c r="V4" s="271" t="s">
        <v>490</v>
      </c>
      <c r="W4" s="271" t="s">
        <v>491</v>
      </c>
      <c r="X4" s="271" t="s">
        <v>74</v>
      </c>
      <c r="Y4" s="271" t="s">
        <v>446</v>
      </c>
      <c r="Z4" s="271" t="s">
        <v>74</v>
      </c>
      <c r="AA4" s="271" t="s">
        <v>74</v>
      </c>
      <c r="AB4" s="271" t="s">
        <v>74</v>
      </c>
      <c r="AC4" s="271" t="s">
        <v>74</v>
      </c>
      <c r="AD4" s="271" t="s">
        <v>74</v>
      </c>
      <c r="AE4" s="131"/>
      <c r="AF4" s="131"/>
      <c r="AG4" s="131"/>
      <c r="AH4" s="131"/>
      <c r="AI4" s="131"/>
      <c r="AJ4" s="130"/>
      <c r="AK4" s="93"/>
      <c r="AL4" s="93"/>
      <c r="AM4" s="93"/>
      <c r="AN4" s="204"/>
      <c r="AO4" s="204"/>
      <c r="AP4" s="204"/>
      <c r="AQ4" s="204"/>
      <c r="AR4" s="204"/>
      <c r="AS4" s="204"/>
    </row>
    <row r="5" spans="1:45" s="93" customFormat="1" ht="22.5">
      <c r="A5" s="155">
        <f t="shared" ref="A5:A35" si="0">A4+1</f>
        <v>3</v>
      </c>
      <c r="B5" s="127" t="s">
        <v>82</v>
      </c>
      <c r="C5" s="205" t="s">
        <v>83</v>
      </c>
      <c r="D5" s="206"/>
      <c r="E5" s="203"/>
      <c r="F5" s="203"/>
      <c r="H5" s="131"/>
      <c r="I5" s="131"/>
      <c r="J5" s="131"/>
      <c r="K5" s="131"/>
      <c r="L5" s="131"/>
      <c r="M5" s="131"/>
      <c r="N5" s="131"/>
      <c r="O5" s="131"/>
      <c r="S5" s="271" t="s">
        <v>425</v>
      </c>
      <c r="T5" s="271">
        <v>15</v>
      </c>
      <c r="U5" s="515" t="s">
        <v>74</v>
      </c>
      <c r="V5" s="271" t="s">
        <v>486</v>
      </c>
      <c r="W5" s="271" t="s">
        <v>481</v>
      </c>
      <c r="X5" s="271" t="s">
        <v>74</v>
      </c>
      <c r="Y5" s="271" t="s">
        <v>446</v>
      </c>
      <c r="Z5" s="271" t="s">
        <v>447</v>
      </c>
      <c r="AA5" s="271" t="s">
        <v>74</v>
      </c>
      <c r="AB5" s="271" t="s">
        <v>488</v>
      </c>
      <c r="AC5" s="271" t="s">
        <v>74</v>
      </c>
      <c r="AD5" s="271" t="s">
        <v>74</v>
      </c>
      <c r="AE5" s="131"/>
      <c r="AF5" s="131"/>
      <c r="AG5" s="131"/>
      <c r="AH5" s="131"/>
      <c r="AI5" s="131"/>
      <c r="AJ5" s="130"/>
    </row>
    <row r="6" spans="1:45" s="93" customFormat="1" ht="45">
      <c r="A6" s="141">
        <f t="shared" si="0"/>
        <v>4</v>
      </c>
      <c r="B6" s="114" t="s">
        <v>418</v>
      </c>
      <c r="C6" s="207" t="s">
        <v>4</v>
      </c>
      <c r="D6" s="208"/>
      <c r="E6" s="203"/>
      <c r="F6" s="203"/>
      <c r="S6" s="515" t="s">
        <v>505</v>
      </c>
      <c r="T6" s="271">
        <v>15</v>
      </c>
      <c r="U6" s="515" t="s">
        <v>74</v>
      </c>
      <c r="V6" s="271" t="s">
        <v>451</v>
      </c>
      <c r="W6" s="271" t="s">
        <v>452</v>
      </c>
      <c r="X6" s="271" t="s">
        <v>74</v>
      </c>
      <c r="Y6" s="271" t="s">
        <v>446</v>
      </c>
      <c r="Z6" s="271" t="s">
        <v>447</v>
      </c>
      <c r="AA6" s="271" t="s">
        <v>74</v>
      </c>
      <c r="AB6" s="271" t="s">
        <v>74</v>
      </c>
      <c r="AC6" s="271" t="s">
        <v>74</v>
      </c>
      <c r="AD6" s="271" t="s">
        <v>74</v>
      </c>
    </row>
    <row r="7" spans="1:45" s="93" customFormat="1">
      <c r="A7" s="142">
        <f t="shared" si="0"/>
        <v>5</v>
      </c>
      <c r="B7" s="118" t="s">
        <v>273</v>
      </c>
      <c r="C7" s="201" t="s">
        <v>83</v>
      </c>
      <c r="D7" s="209"/>
      <c r="E7" s="203"/>
      <c r="F7" s="203"/>
      <c r="S7" s="515" t="s">
        <v>426</v>
      </c>
      <c r="T7" s="271">
        <v>15</v>
      </c>
      <c r="U7" s="515" t="s">
        <v>74</v>
      </c>
      <c r="V7" s="271" t="s">
        <v>453</v>
      </c>
      <c r="W7" s="271" t="s">
        <v>454</v>
      </c>
      <c r="X7" s="271" t="s">
        <v>74</v>
      </c>
      <c r="Y7" s="271" t="s">
        <v>446</v>
      </c>
      <c r="Z7" s="271" t="s">
        <v>447</v>
      </c>
      <c r="AA7" s="271" t="s">
        <v>74</v>
      </c>
      <c r="AB7" s="271" t="s">
        <v>74</v>
      </c>
      <c r="AC7" s="271" t="s">
        <v>74</v>
      </c>
      <c r="AD7" s="271" t="s">
        <v>74</v>
      </c>
    </row>
    <row r="8" spans="1:45" s="93" customFormat="1">
      <c r="A8" s="142">
        <f t="shared" si="0"/>
        <v>6</v>
      </c>
      <c r="B8" s="118" t="s">
        <v>274</v>
      </c>
      <c r="C8" s="201" t="s">
        <v>4</v>
      </c>
      <c r="D8" s="210"/>
      <c r="E8" s="203"/>
      <c r="F8" s="203"/>
      <c r="S8" s="515" t="s">
        <v>427</v>
      </c>
      <c r="T8" s="271">
        <v>15</v>
      </c>
      <c r="U8" s="515" t="s">
        <v>74</v>
      </c>
      <c r="V8" s="271" t="s">
        <v>453</v>
      </c>
      <c r="W8" s="271" t="s">
        <v>454</v>
      </c>
      <c r="X8" s="271" t="s">
        <v>74</v>
      </c>
      <c r="Y8" s="271" t="s">
        <v>446</v>
      </c>
      <c r="Z8" s="271" t="s">
        <v>447</v>
      </c>
      <c r="AA8" s="271" t="s">
        <v>74</v>
      </c>
      <c r="AB8" s="271" t="s">
        <v>74</v>
      </c>
      <c r="AC8" s="271" t="s">
        <v>74</v>
      </c>
      <c r="AD8" s="271" t="s">
        <v>74</v>
      </c>
    </row>
    <row r="9" spans="1:45" s="93" customFormat="1">
      <c r="A9" s="155">
        <f t="shared" si="0"/>
        <v>7</v>
      </c>
      <c r="B9" s="127" t="s">
        <v>278</v>
      </c>
      <c r="C9" s="201" t="s">
        <v>83</v>
      </c>
      <c r="D9" s="209"/>
      <c r="E9" s="203"/>
      <c r="F9" s="203"/>
      <c r="S9" s="515" t="s">
        <v>428</v>
      </c>
      <c r="T9" s="271">
        <v>25</v>
      </c>
      <c r="U9" s="518">
        <v>0.2</v>
      </c>
      <c r="V9" s="271" t="s">
        <v>458</v>
      </c>
      <c r="W9" s="271" t="s">
        <v>455</v>
      </c>
      <c r="X9" s="271" t="s">
        <v>456</v>
      </c>
      <c r="Y9" s="271" t="s">
        <v>446</v>
      </c>
      <c r="Z9" s="271" t="s">
        <v>447</v>
      </c>
      <c r="AA9" s="271" t="s">
        <v>457</v>
      </c>
      <c r="AB9" s="271" t="s">
        <v>74</v>
      </c>
      <c r="AC9" s="271" t="s">
        <v>74</v>
      </c>
      <c r="AD9" s="271" t="s">
        <v>74</v>
      </c>
    </row>
    <row r="10" spans="1:45" s="93" customFormat="1" ht="33.75">
      <c r="A10" s="211">
        <f t="shared" si="0"/>
        <v>8</v>
      </c>
      <c r="B10" s="212" t="s">
        <v>415</v>
      </c>
      <c r="C10" s="213" t="s">
        <v>10</v>
      </c>
      <c r="D10" s="214"/>
      <c r="E10" s="203"/>
      <c r="F10" s="203"/>
      <c r="S10" s="515" t="s">
        <v>429</v>
      </c>
      <c r="T10" s="271">
        <v>15</v>
      </c>
      <c r="U10" s="515" t="s">
        <v>74</v>
      </c>
      <c r="V10" s="271" t="s">
        <v>453</v>
      </c>
      <c r="W10" s="271" t="s">
        <v>454</v>
      </c>
      <c r="X10" s="271" t="s">
        <v>492</v>
      </c>
      <c r="Y10" s="271" t="s">
        <v>446</v>
      </c>
      <c r="Z10" s="271" t="s">
        <v>447</v>
      </c>
      <c r="AA10" s="271" t="s">
        <v>457</v>
      </c>
      <c r="AB10" s="271" t="s">
        <v>74</v>
      </c>
      <c r="AC10" s="271" t="s">
        <v>74</v>
      </c>
      <c r="AD10" s="271" t="s">
        <v>74</v>
      </c>
    </row>
    <row r="11" spans="1:45" s="93" customFormat="1">
      <c r="A11" s="215">
        <f t="shared" si="0"/>
        <v>9</v>
      </c>
      <c r="B11" s="216" t="s">
        <v>84</v>
      </c>
      <c r="C11" s="217" t="s">
        <v>83</v>
      </c>
      <c r="D11" s="218"/>
      <c r="E11" s="514" t="str">
        <f>IF(D11="Tak"," w cenach brutto",IF(D11="Nie"," w cenach netto"," w cenach netto + część VAT"))</f>
        <v xml:space="preserve"> w cenach netto + część VAT</v>
      </c>
      <c r="F11" s="514"/>
      <c r="G11" s="515"/>
      <c r="H11" s="515"/>
      <c r="I11" s="515"/>
      <c r="J11" s="515"/>
      <c r="S11" s="515" t="s">
        <v>430</v>
      </c>
      <c r="T11" s="271">
        <v>15</v>
      </c>
      <c r="U11" s="515" t="s">
        <v>74</v>
      </c>
      <c r="V11" s="271" t="s">
        <v>459</v>
      </c>
      <c r="W11" s="271" t="s">
        <v>74</v>
      </c>
      <c r="X11" s="271" t="s">
        <v>74</v>
      </c>
      <c r="Y11" s="271" t="s">
        <v>446</v>
      </c>
      <c r="Z11" s="271" t="s">
        <v>447</v>
      </c>
      <c r="AA11" s="271" t="s">
        <v>469</v>
      </c>
      <c r="AB11" s="271" t="s">
        <v>74</v>
      </c>
      <c r="AC11" s="271" t="s">
        <v>74</v>
      </c>
      <c r="AD11" s="271" t="s">
        <v>74</v>
      </c>
    </row>
    <row r="12" spans="1:45" s="93" customFormat="1" ht="22.5">
      <c r="A12" s="219">
        <f t="shared" si="0"/>
        <v>10</v>
      </c>
      <c r="B12" s="220" t="s">
        <v>416</v>
      </c>
      <c r="C12" s="221" t="s">
        <v>4</v>
      </c>
      <c r="D12" s="222"/>
      <c r="E12" s="514" t="str">
        <f>IF($D$11="Częściowo",IF($D$12="","Proszę wpisać poziom procentowy wydatków kwalifikowalnych",""),"")</f>
        <v/>
      </c>
      <c r="F12" s="514"/>
      <c r="G12" s="515"/>
      <c r="H12" s="515"/>
      <c r="I12" s="515"/>
      <c r="J12" s="515"/>
      <c r="S12" s="515" t="s">
        <v>431</v>
      </c>
      <c r="T12" s="271">
        <v>15</v>
      </c>
      <c r="U12" s="515" t="s">
        <v>74</v>
      </c>
      <c r="V12" s="271" t="s">
        <v>460</v>
      </c>
      <c r="W12" s="271" t="s">
        <v>74</v>
      </c>
      <c r="X12" s="271" t="s">
        <v>501</v>
      </c>
      <c r="Y12" s="271" t="s">
        <v>74</v>
      </c>
      <c r="Z12" s="271" t="s">
        <v>74</v>
      </c>
      <c r="AA12" s="271" t="s">
        <v>74</v>
      </c>
      <c r="AB12" s="271" t="s">
        <v>74</v>
      </c>
      <c r="AC12" s="515" t="s">
        <v>496</v>
      </c>
      <c r="AD12" s="271" t="s">
        <v>74</v>
      </c>
    </row>
    <row r="13" spans="1:45" s="93" customFormat="1">
      <c r="A13" s="141">
        <f t="shared" si="0"/>
        <v>11</v>
      </c>
      <c r="B13" s="114" t="s">
        <v>55</v>
      </c>
      <c r="C13" s="223" t="s">
        <v>35</v>
      </c>
      <c r="D13" s="224"/>
      <c r="E13" s="514"/>
      <c r="F13" s="514"/>
      <c r="G13" s="271"/>
      <c r="H13" s="515"/>
      <c r="I13" s="515"/>
      <c r="J13" s="515"/>
      <c r="S13" s="515" t="s">
        <v>432</v>
      </c>
      <c r="T13" s="271">
        <v>25</v>
      </c>
      <c r="U13" s="518">
        <v>0.2</v>
      </c>
      <c r="V13" s="271" t="s">
        <v>471</v>
      </c>
      <c r="W13" s="271" t="s">
        <v>472</v>
      </c>
      <c r="X13" s="271" t="s">
        <v>473</v>
      </c>
      <c r="Y13" s="271" t="s">
        <v>446</v>
      </c>
      <c r="Z13" s="271" t="s">
        <v>447</v>
      </c>
      <c r="AA13" s="271" t="s">
        <v>448</v>
      </c>
      <c r="AB13" s="271" t="s">
        <v>74</v>
      </c>
      <c r="AC13" s="515" t="s">
        <v>493</v>
      </c>
      <c r="AD13" s="271" t="s">
        <v>74</v>
      </c>
    </row>
    <row r="14" spans="1:45" s="93" customFormat="1">
      <c r="A14" s="142">
        <f t="shared" si="0"/>
        <v>12</v>
      </c>
      <c r="B14" s="118" t="s">
        <v>33</v>
      </c>
      <c r="C14" s="223" t="s">
        <v>35</v>
      </c>
      <c r="D14" s="224"/>
      <c r="E14" s="516"/>
      <c r="F14" s="516"/>
      <c r="G14" s="515"/>
      <c r="H14" s="515"/>
      <c r="I14" s="515"/>
      <c r="J14" s="515"/>
      <c r="S14" s="515" t="s">
        <v>433</v>
      </c>
      <c r="T14" s="271">
        <v>30</v>
      </c>
      <c r="U14" s="518">
        <v>0.25</v>
      </c>
      <c r="V14" s="271" t="s">
        <v>470</v>
      </c>
      <c r="W14" s="271" t="s">
        <v>467</v>
      </c>
      <c r="X14" s="271" t="s">
        <v>468</v>
      </c>
      <c r="Y14" s="271" t="s">
        <v>446</v>
      </c>
      <c r="Z14" s="271" t="s">
        <v>447</v>
      </c>
      <c r="AA14" s="271" t="s">
        <v>469</v>
      </c>
      <c r="AB14" s="271" t="s">
        <v>74</v>
      </c>
      <c r="AC14" s="515" t="s">
        <v>494</v>
      </c>
      <c r="AD14" s="515" t="s">
        <v>495</v>
      </c>
    </row>
    <row r="15" spans="1:45" s="93" customFormat="1" ht="12" thickBot="1">
      <c r="A15" s="155">
        <f t="shared" si="0"/>
        <v>13</v>
      </c>
      <c r="B15" s="127" t="s">
        <v>34</v>
      </c>
      <c r="C15" s="223" t="s">
        <v>35</v>
      </c>
      <c r="D15" s="224"/>
      <c r="E15" s="514"/>
      <c r="F15" s="514"/>
      <c r="G15" s="515"/>
      <c r="H15" s="271"/>
      <c r="I15" s="271"/>
      <c r="J15" s="271"/>
      <c r="K15" s="131"/>
      <c r="L15" s="131"/>
      <c r="M15" s="131"/>
      <c r="N15" s="131"/>
      <c r="O15" s="131"/>
      <c r="S15" s="515" t="s">
        <v>434</v>
      </c>
      <c r="T15" s="271">
        <v>15</v>
      </c>
      <c r="U15" s="515" t="s">
        <v>74</v>
      </c>
      <c r="V15" s="271" t="s">
        <v>482</v>
      </c>
      <c r="W15" s="271" t="s">
        <v>74</v>
      </c>
      <c r="X15" s="271" t="s">
        <v>74</v>
      </c>
      <c r="Y15" s="271" t="s">
        <v>446</v>
      </c>
      <c r="Z15" s="271" t="s">
        <v>447</v>
      </c>
      <c r="AA15" s="271" t="s">
        <v>448</v>
      </c>
      <c r="AB15" s="271" t="s">
        <v>74</v>
      </c>
      <c r="AC15" s="271" t="s">
        <v>497</v>
      </c>
      <c r="AD15" s="271" t="s">
        <v>498</v>
      </c>
      <c r="AE15" s="131"/>
      <c r="AF15" s="131"/>
      <c r="AG15" s="131"/>
      <c r="AH15" s="131"/>
      <c r="AI15" s="131"/>
      <c r="AJ15" s="130"/>
      <c r="AN15" s="98"/>
    </row>
    <row r="16" spans="1:45" s="93" customFormat="1" ht="13.5" customHeight="1" thickBot="1">
      <c r="A16" s="141">
        <f t="shared" si="0"/>
        <v>14</v>
      </c>
      <c r="B16" s="81" t="s">
        <v>419</v>
      </c>
      <c r="C16" s="487"/>
      <c r="D16" s="488"/>
      <c r="E16" s="514"/>
      <c r="F16" s="514"/>
      <c r="G16" s="515"/>
      <c r="H16" s="515"/>
      <c r="I16" s="515"/>
      <c r="J16" s="515"/>
      <c r="S16" s="515" t="s">
        <v>435</v>
      </c>
      <c r="T16" s="271">
        <v>15</v>
      </c>
      <c r="U16" s="515" t="s">
        <v>74</v>
      </c>
      <c r="V16" s="271" t="s">
        <v>482</v>
      </c>
      <c r="W16" s="271" t="s">
        <v>74</v>
      </c>
      <c r="X16" s="271" t="s">
        <v>74</v>
      </c>
      <c r="Y16" s="271" t="s">
        <v>446</v>
      </c>
      <c r="Z16" s="271" t="s">
        <v>447</v>
      </c>
      <c r="AA16" s="271" t="s">
        <v>448</v>
      </c>
      <c r="AB16" s="271" t="s">
        <v>74</v>
      </c>
      <c r="AC16" s="271" t="s">
        <v>497</v>
      </c>
      <c r="AD16" s="271" t="s">
        <v>498</v>
      </c>
    </row>
    <row r="17" spans="1:40" s="93" customFormat="1" ht="12" thickBot="1">
      <c r="A17" s="142">
        <f t="shared" si="0"/>
        <v>15</v>
      </c>
      <c r="B17" s="101" t="s">
        <v>420</v>
      </c>
      <c r="C17" s="225"/>
      <c r="D17" s="226"/>
      <c r="E17" s="514"/>
      <c r="F17" s="514"/>
      <c r="G17" s="515"/>
      <c r="H17" s="515"/>
      <c r="I17" s="515"/>
      <c r="J17" s="515"/>
      <c r="S17" s="515" t="s">
        <v>436</v>
      </c>
      <c r="T17" s="271">
        <v>15</v>
      </c>
      <c r="U17" s="271" t="s">
        <v>461</v>
      </c>
      <c r="V17" s="271" t="s">
        <v>482</v>
      </c>
      <c r="W17" s="271" t="s">
        <v>74</v>
      </c>
      <c r="X17" s="271" t="s">
        <v>74</v>
      </c>
      <c r="Y17" s="271" t="s">
        <v>74</v>
      </c>
      <c r="Z17" s="271" t="s">
        <v>74</v>
      </c>
      <c r="AA17" s="271" t="s">
        <v>74</v>
      </c>
      <c r="AB17" s="271" t="s">
        <v>74</v>
      </c>
      <c r="AC17" s="271" t="s">
        <v>497</v>
      </c>
      <c r="AD17" s="271" t="s">
        <v>498</v>
      </c>
    </row>
    <row r="18" spans="1:40" s="93" customFormat="1" ht="45">
      <c r="A18" s="227">
        <f t="shared" si="0"/>
        <v>16</v>
      </c>
      <c r="B18" s="105" t="s">
        <v>417</v>
      </c>
      <c r="C18" s="104" t="s">
        <v>198</v>
      </c>
      <c r="D18" s="103" t="s">
        <v>212</v>
      </c>
      <c r="E18" s="515"/>
      <c r="F18" s="516"/>
      <c r="G18" s="517" t="s">
        <v>205</v>
      </c>
      <c r="H18" s="517" t="s">
        <v>206</v>
      </c>
      <c r="I18" s="517" t="s">
        <v>207</v>
      </c>
      <c r="J18" s="515"/>
      <c r="S18" s="271" t="s">
        <v>437</v>
      </c>
      <c r="T18" s="271">
        <v>15</v>
      </c>
      <c r="U18" s="515" t="s">
        <v>74</v>
      </c>
      <c r="V18" s="271" t="s">
        <v>482</v>
      </c>
      <c r="W18" s="271" t="s">
        <v>74</v>
      </c>
      <c r="X18" s="271" t="s">
        <v>74</v>
      </c>
      <c r="Y18" s="271" t="s">
        <v>446</v>
      </c>
      <c r="Z18" s="271" t="s">
        <v>447</v>
      </c>
      <c r="AA18" s="271" t="s">
        <v>448</v>
      </c>
      <c r="AB18" s="271" t="s">
        <v>74</v>
      </c>
      <c r="AC18" s="271" t="s">
        <v>497</v>
      </c>
      <c r="AD18" s="271" t="s">
        <v>498</v>
      </c>
    </row>
    <row r="19" spans="1:40" s="93" customFormat="1">
      <c r="A19" s="142" t="str">
        <f>CONCATENATE(A$18,".",A3)</f>
        <v>16.1</v>
      </c>
      <c r="B19" s="31" t="s">
        <v>194</v>
      </c>
      <c r="C19" s="228"/>
      <c r="D19" s="229"/>
      <c r="E19" s="515"/>
      <c r="F19" s="514" t="s">
        <v>196</v>
      </c>
      <c r="G19" s="514">
        <v>31.1</v>
      </c>
      <c r="H19" s="514">
        <v>1661.9</v>
      </c>
      <c r="I19" s="515">
        <v>2.92</v>
      </c>
      <c r="J19" s="515"/>
      <c r="S19" s="271" t="s">
        <v>438</v>
      </c>
      <c r="T19" s="271">
        <v>30</v>
      </c>
      <c r="U19" s="518">
        <v>0.2</v>
      </c>
      <c r="V19" s="271" t="s">
        <v>462</v>
      </c>
      <c r="W19" s="271" t="s">
        <v>475</v>
      </c>
      <c r="X19" s="271" t="s">
        <v>474</v>
      </c>
      <c r="Y19" s="271" t="s">
        <v>446</v>
      </c>
      <c r="Z19" s="271" t="s">
        <v>447</v>
      </c>
      <c r="AA19" s="271" t="s">
        <v>448</v>
      </c>
      <c r="AB19" s="271" t="s">
        <v>74</v>
      </c>
      <c r="AC19" s="515" t="s">
        <v>499</v>
      </c>
      <c r="AD19" s="271" t="s">
        <v>74</v>
      </c>
    </row>
    <row r="20" spans="1:40" s="93" customFormat="1">
      <c r="A20" s="142" t="str">
        <f>CONCATENATE(A$18,".",A4)</f>
        <v>16.2</v>
      </c>
      <c r="B20" s="31" t="s">
        <v>195</v>
      </c>
      <c r="C20" s="228"/>
      <c r="D20" s="229"/>
      <c r="E20" s="515"/>
      <c r="F20" s="514" t="s">
        <v>203</v>
      </c>
      <c r="G20" s="514">
        <v>23.7</v>
      </c>
      <c r="H20" s="514">
        <v>1814.1</v>
      </c>
      <c r="I20" s="515">
        <v>2.92</v>
      </c>
      <c r="J20" s="515"/>
      <c r="S20" s="515" t="s">
        <v>439</v>
      </c>
      <c r="T20" s="271">
        <v>15</v>
      </c>
      <c r="U20" s="515" t="s">
        <v>74</v>
      </c>
      <c r="V20" s="271" t="s">
        <v>463</v>
      </c>
      <c r="W20" s="271" t="s">
        <v>464</v>
      </c>
      <c r="X20" s="271" t="s">
        <v>74</v>
      </c>
      <c r="Y20" s="271" t="s">
        <v>465</v>
      </c>
      <c r="Z20" s="271" t="s">
        <v>466</v>
      </c>
      <c r="AA20" s="271" t="s">
        <v>74</v>
      </c>
      <c r="AB20" s="271" t="s">
        <v>74</v>
      </c>
      <c r="AC20" s="271" t="s">
        <v>74</v>
      </c>
      <c r="AD20" s="271" t="s">
        <v>74</v>
      </c>
    </row>
    <row r="21" spans="1:40" s="93" customFormat="1">
      <c r="A21" s="142" t="str">
        <f>CONCATENATE(A$18,".",A5)</f>
        <v>16.3</v>
      </c>
      <c r="B21" s="31" t="s">
        <v>209</v>
      </c>
      <c r="C21" s="231"/>
      <c r="D21" s="232" t="str">
        <f>IF($C$19="","",VLOOKUP($C$19,$F$19:$I$21,2,FALSE))</f>
        <v/>
      </c>
      <c r="E21" s="515" t="str">
        <f>IF(C21="",D21)</f>
        <v/>
      </c>
      <c r="F21" s="514" t="s">
        <v>204</v>
      </c>
      <c r="G21" s="514">
        <v>23.8</v>
      </c>
      <c r="H21" s="514">
        <v>1814.1</v>
      </c>
      <c r="I21" s="515">
        <v>2.92</v>
      </c>
      <c r="J21" s="515"/>
      <c r="S21" s="515" t="s">
        <v>440</v>
      </c>
      <c r="T21" s="271">
        <v>15</v>
      </c>
      <c r="U21" s="515" t="s">
        <v>74</v>
      </c>
      <c r="V21" s="271" t="s">
        <v>74</v>
      </c>
      <c r="W21" s="271" t="s">
        <v>484</v>
      </c>
      <c r="X21" s="271" t="s">
        <v>502</v>
      </c>
      <c r="Y21" s="271" t="s">
        <v>74</v>
      </c>
      <c r="Z21" s="271" t="s">
        <v>74</v>
      </c>
      <c r="AA21" s="271" t="s">
        <v>74</v>
      </c>
      <c r="AB21" s="271" t="s">
        <v>74</v>
      </c>
      <c r="AC21" s="271" t="s">
        <v>74</v>
      </c>
      <c r="AD21" s="271" t="s">
        <v>74</v>
      </c>
    </row>
    <row r="22" spans="1:40" s="93" customFormat="1">
      <c r="A22" s="142" t="str">
        <f>CONCATENATE(A$18,".",A6)</f>
        <v>16.4</v>
      </c>
      <c r="B22" s="31" t="s">
        <v>210</v>
      </c>
      <c r="C22" s="231"/>
      <c r="D22" s="232" t="str">
        <f>IF($C$19="","",VLOOKUP($C$19,$F$19:$I$21,3,FALSE))</f>
        <v/>
      </c>
      <c r="E22" s="515" t="str">
        <f t="shared" ref="E22:E23" si="1">IF(C22="",D22)</f>
        <v/>
      </c>
      <c r="F22" s="514"/>
      <c r="G22" s="515"/>
      <c r="H22" s="515"/>
      <c r="I22" s="515"/>
      <c r="J22" s="515"/>
      <c r="S22" s="515" t="s">
        <v>441</v>
      </c>
      <c r="T22" s="271">
        <v>15</v>
      </c>
      <c r="U22" s="515" t="s">
        <v>74</v>
      </c>
      <c r="V22" s="271" t="s">
        <v>422</v>
      </c>
      <c r="W22" s="271" t="s">
        <v>485</v>
      </c>
      <c r="X22" s="271" t="s">
        <v>500</v>
      </c>
      <c r="Y22" s="271" t="s">
        <v>446</v>
      </c>
      <c r="Z22" s="271" t="s">
        <v>447</v>
      </c>
      <c r="AA22" s="271" t="s">
        <v>448</v>
      </c>
      <c r="AB22" s="271" t="s">
        <v>487</v>
      </c>
      <c r="AC22" s="271" t="s">
        <v>74</v>
      </c>
      <c r="AD22" s="271" t="s">
        <v>74</v>
      </c>
    </row>
    <row r="23" spans="1:40" s="93" customFormat="1" ht="12" thickBot="1">
      <c r="A23" s="155" t="str">
        <f>CONCATENATE(A$18,".",A7)</f>
        <v>16.5</v>
      </c>
      <c r="B23" s="102" t="s">
        <v>211</v>
      </c>
      <c r="C23" s="233"/>
      <c r="D23" s="234" t="str">
        <f>IF($C$19="","",VLOOKUP($C$19,$F$19:$I$21,4,FALSE))</f>
        <v/>
      </c>
      <c r="E23" s="515" t="str">
        <f t="shared" si="1"/>
        <v/>
      </c>
      <c r="F23" s="514"/>
      <c r="G23" s="515"/>
      <c r="H23" s="515"/>
      <c r="I23" s="515"/>
      <c r="J23" s="515"/>
      <c r="S23" s="515" t="s">
        <v>442</v>
      </c>
      <c r="T23" s="271">
        <v>15</v>
      </c>
      <c r="U23" s="515" t="s">
        <v>74</v>
      </c>
      <c r="V23" s="271" t="s">
        <v>422</v>
      </c>
      <c r="W23" s="271" t="s">
        <v>485</v>
      </c>
      <c r="X23" s="271" t="s">
        <v>500</v>
      </c>
      <c r="Y23" s="271" t="s">
        <v>446</v>
      </c>
      <c r="Z23" s="271" t="s">
        <v>447</v>
      </c>
      <c r="AA23" s="271" t="s">
        <v>448</v>
      </c>
      <c r="AB23" s="271" t="s">
        <v>487</v>
      </c>
      <c r="AC23" s="271" t="s">
        <v>74</v>
      </c>
      <c r="AD23" s="271" t="s">
        <v>74</v>
      </c>
    </row>
    <row r="24" spans="1:40" s="93" customFormat="1">
      <c r="A24" s="227">
        <f>A18+1</f>
        <v>17</v>
      </c>
      <c r="B24" s="105" t="s">
        <v>507</v>
      </c>
      <c r="C24" s="104"/>
      <c r="D24" s="230"/>
      <c r="E24" s="515"/>
      <c r="F24" s="514"/>
      <c r="G24" s="515"/>
      <c r="H24" s="515"/>
      <c r="I24" s="515"/>
      <c r="J24" s="515"/>
      <c r="S24" s="515" t="s">
        <v>443</v>
      </c>
      <c r="T24" s="271">
        <v>15</v>
      </c>
      <c r="U24" s="515" t="s">
        <v>74</v>
      </c>
      <c r="V24" s="271" t="s">
        <v>74</v>
      </c>
      <c r="W24" s="271" t="s">
        <v>483</v>
      </c>
      <c r="X24" s="271" t="s">
        <v>74</v>
      </c>
      <c r="Y24" s="271" t="s">
        <v>74</v>
      </c>
      <c r="Z24" s="271" t="s">
        <v>74</v>
      </c>
      <c r="AA24" s="271" t="s">
        <v>74</v>
      </c>
      <c r="AB24" s="271" t="s">
        <v>74</v>
      </c>
      <c r="AC24" s="271" t="s">
        <v>74</v>
      </c>
      <c r="AD24" s="271" t="s">
        <v>74</v>
      </c>
    </row>
    <row r="25" spans="1:40" s="93" customFormat="1">
      <c r="A25" s="142" t="str">
        <f>CONCATENATE(A$24,".",A3)</f>
        <v>17.1</v>
      </c>
      <c r="B25" s="31" t="s">
        <v>508</v>
      </c>
      <c r="C25" s="231"/>
      <c r="D25" s="505"/>
      <c r="E25" s="515"/>
      <c r="F25" s="514"/>
      <c r="G25" s="515"/>
      <c r="H25" s="515"/>
      <c r="I25" s="515"/>
      <c r="J25" s="515"/>
      <c r="S25" s="515" t="s">
        <v>444</v>
      </c>
      <c r="T25" s="271">
        <v>15</v>
      </c>
      <c r="U25" s="515" t="s">
        <v>74</v>
      </c>
      <c r="V25" s="271" t="s">
        <v>504</v>
      </c>
      <c r="W25" s="271" t="s">
        <v>503</v>
      </c>
      <c r="X25" s="271" t="s">
        <v>74</v>
      </c>
      <c r="Y25" s="271" t="s">
        <v>74</v>
      </c>
      <c r="Z25" s="271" t="s">
        <v>74</v>
      </c>
      <c r="AA25" s="271" t="s">
        <v>74</v>
      </c>
      <c r="AB25" s="271" t="s">
        <v>74</v>
      </c>
      <c r="AC25" s="271" t="s">
        <v>74</v>
      </c>
      <c r="AD25" s="271" t="s">
        <v>74</v>
      </c>
      <c r="AE25" s="131"/>
      <c r="AF25" s="131"/>
      <c r="AG25" s="131"/>
      <c r="AH25" s="131"/>
    </row>
    <row r="26" spans="1:40" s="93" customFormat="1">
      <c r="A26" s="142" t="str">
        <f t="shared" ref="A26:A29" si="2">CONCATENATE(A$24,".",A4)</f>
        <v>17.2</v>
      </c>
      <c r="B26" s="31" t="s">
        <v>509</v>
      </c>
      <c r="C26" s="507"/>
      <c r="D26" s="505"/>
      <c r="E26" s="515"/>
      <c r="F26" s="514"/>
      <c r="G26" s="515"/>
      <c r="H26" s="515"/>
      <c r="I26" s="515"/>
      <c r="J26" s="515"/>
      <c r="S26" s="515" t="s">
        <v>445</v>
      </c>
      <c r="T26" s="271">
        <v>15</v>
      </c>
      <c r="U26" s="515" t="s">
        <v>74</v>
      </c>
      <c r="V26" s="271" t="s">
        <v>74</v>
      </c>
      <c r="W26" s="271" t="s">
        <v>503</v>
      </c>
      <c r="X26" s="271" t="s">
        <v>74</v>
      </c>
      <c r="Y26" s="271" t="s">
        <v>74</v>
      </c>
      <c r="Z26" s="271" t="s">
        <v>74</v>
      </c>
      <c r="AA26" s="271" t="s">
        <v>74</v>
      </c>
      <c r="AB26" s="271" t="s">
        <v>74</v>
      </c>
      <c r="AC26" s="271" t="s">
        <v>74</v>
      </c>
      <c r="AD26" s="271" t="s">
        <v>74</v>
      </c>
    </row>
    <row r="27" spans="1:40" s="93" customFormat="1">
      <c r="A27" s="142" t="str">
        <f t="shared" si="2"/>
        <v>17.3</v>
      </c>
      <c r="B27" s="31" t="s">
        <v>510</v>
      </c>
      <c r="C27" s="507"/>
      <c r="D27" s="505"/>
      <c r="E27" s="515"/>
      <c r="F27" s="514"/>
      <c r="G27" s="515"/>
      <c r="H27" s="515"/>
      <c r="I27" s="515"/>
      <c r="J27" s="515"/>
      <c r="S27" s="466"/>
      <c r="T27" s="467"/>
      <c r="U27" s="466"/>
      <c r="V27" s="466"/>
      <c r="W27" s="466"/>
      <c r="X27" s="466"/>
      <c r="Y27" s="466"/>
      <c r="Z27" s="466"/>
      <c r="AA27" s="466"/>
      <c r="AB27" s="466"/>
    </row>
    <row r="28" spans="1:40" s="93" customFormat="1">
      <c r="A28" s="142" t="str">
        <f t="shared" si="2"/>
        <v>17.4</v>
      </c>
      <c r="B28" s="31" t="s">
        <v>511</v>
      </c>
      <c r="C28" s="507"/>
      <c r="D28" s="505"/>
      <c r="E28" s="515"/>
      <c r="F28" s="514"/>
      <c r="G28" s="515"/>
      <c r="H28" s="515"/>
      <c r="I28" s="515"/>
      <c r="J28" s="515"/>
      <c r="S28" s="466"/>
      <c r="T28" s="467"/>
      <c r="U28" s="466"/>
      <c r="V28" s="467"/>
      <c r="W28" s="467"/>
      <c r="X28" s="467"/>
      <c r="Y28" s="467"/>
      <c r="Z28" s="467"/>
      <c r="AA28" s="467"/>
      <c r="AB28" s="467"/>
      <c r="AC28" s="467"/>
      <c r="AD28" s="467"/>
    </row>
    <row r="29" spans="1:40" s="93" customFormat="1" ht="23.25" thickBot="1">
      <c r="A29" s="142" t="str">
        <f t="shared" si="2"/>
        <v>17.5</v>
      </c>
      <c r="B29" s="31" t="s">
        <v>512</v>
      </c>
      <c r="C29" s="508"/>
      <c r="D29" s="506"/>
      <c r="E29" s="515"/>
      <c r="F29" s="514"/>
      <c r="G29" s="515"/>
      <c r="H29" s="515"/>
      <c r="I29" s="515"/>
      <c r="J29" s="515"/>
      <c r="S29" s="466"/>
      <c r="T29" s="467"/>
      <c r="U29" s="466"/>
      <c r="V29" s="467"/>
      <c r="W29" s="467"/>
      <c r="X29" s="467"/>
      <c r="Y29" s="467"/>
      <c r="Z29" s="467"/>
      <c r="AA29" s="467"/>
      <c r="AB29" s="467"/>
      <c r="AC29" s="467"/>
      <c r="AD29" s="467"/>
    </row>
    <row r="30" spans="1:40" s="93" customFormat="1">
      <c r="A30" s="141">
        <f>A24+1</f>
        <v>18</v>
      </c>
      <c r="B30" s="114" t="s">
        <v>9</v>
      </c>
      <c r="C30" s="135" t="s">
        <v>10</v>
      </c>
      <c r="D30" s="235">
        <f>IFERROR(VLOOKUP($C$3,$S$3:$U$34,2),0)</f>
        <v>0</v>
      </c>
      <c r="E30" s="515"/>
      <c r="F30" s="515"/>
      <c r="G30" s="515"/>
      <c r="H30" s="515"/>
      <c r="I30" s="515"/>
      <c r="J30" s="515"/>
    </row>
    <row r="31" spans="1:40" s="93" customFormat="1">
      <c r="A31" s="142">
        <f t="shared" si="0"/>
        <v>19</v>
      </c>
      <c r="B31" s="118" t="s">
        <v>78</v>
      </c>
      <c r="C31" s="135" t="s">
        <v>4</v>
      </c>
      <c r="D31" s="236" t="str">
        <f>IFERROR(VLOOKUP($C$3,$S$3:$U$34,3),"Nie dotyczy")</f>
        <v>Nie dotyczy</v>
      </c>
      <c r="E31" s="515" t="s">
        <v>312</v>
      </c>
      <c r="F31" s="515"/>
      <c r="G31" s="515"/>
      <c r="H31" s="515"/>
      <c r="I31" s="271"/>
      <c r="J31" s="271"/>
      <c r="K31" s="131"/>
      <c r="L31" s="131"/>
      <c r="M31" s="131"/>
      <c r="N31" s="131"/>
      <c r="O31" s="131"/>
      <c r="AI31" s="131"/>
      <c r="AJ31" s="130"/>
      <c r="AN31" s="98"/>
    </row>
    <row r="32" spans="1:40" s="93" customFormat="1">
      <c r="A32" s="142">
        <f t="shared" si="0"/>
        <v>20</v>
      </c>
      <c r="B32" s="118" t="s">
        <v>5</v>
      </c>
      <c r="C32" s="135" t="s">
        <v>4</v>
      </c>
      <c r="D32" s="237">
        <f>IF($C$25="Pesymistyczny",3.5%,4%)</f>
        <v>0.04</v>
      </c>
    </row>
    <row r="33" spans="1:49" s="93" customFormat="1">
      <c r="A33" s="142">
        <f t="shared" si="0"/>
        <v>21</v>
      </c>
      <c r="B33" s="118" t="s">
        <v>79</v>
      </c>
      <c r="C33" s="135" t="s">
        <v>4</v>
      </c>
      <c r="D33" s="237">
        <f>IF($C$25="Pesymistyczny",4.5%,5%)</f>
        <v>0.05</v>
      </c>
    </row>
    <row r="34" spans="1:49" s="93" customFormat="1" ht="33.75">
      <c r="A34" s="211">
        <f t="shared" si="0"/>
        <v>22</v>
      </c>
      <c r="B34" s="238" t="s">
        <v>421</v>
      </c>
      <c r="C34" s="239" t="s">
        <v>270</v>
      </c>
      <c r="D34" s="240">
        <v>4.1420000000000003</v>
      </c>
    </row>
    <row r="35" spans="1:49" s="93" customFormat="1">
      <c r="A35" s="155">
        <f t="shared" si="0"/>
        <v>23</v>
      </c>
      <c r="B35" s="127" t="s">
        <v>6</v>
      </c>
      <c r="C35" s="128" t="s">
        <v>4</v>
      </c>
      <c r="D35" s="241">
        <v>0.19</v>
      </c>
    </row>
    <row r="36" spans="1:49" s="68" customFormat="1" ht="21" customHeight="1">
      <c r="A36" s="62" t="s">
        <v>86</v>
      </c>
      <c r="B36" s="63" t="s">
        <v>92</v>
      </c>
      <c r="D36" s="111">
        <v>4</v>
      </c>
      <c r="E36" s="111">
        <f>D36+1</f>
        <v>5</v>
      </c>
      <c r="F36" s="111">
        <f t="shared" ref="F36:AS36" si="3">E36+1</f>
        <v>6</v>
      </c>
      <c r="G36" s="111">
        <f t="shared" si="3"/>
        <v>7</v>
      </c>
      <c r="H36" s="111">
        <f t="shared" si="3"/>
        <v>8</v>
      </c>
      <c r="I36" s="111">
        <f t="shared" si="3"/>
        <v>9</v>
      </c>
      <c r="J36" s="111">
        <f t="shared" si="3"/>
        <v>10</v>
      </c>
      <c r="K36" s="111">
        <f t="shared" si="3"/>
        <v>11</v>
      </c>
      <c r="L36" s="111">
        <f t="shared" si="3"/>
        <v>12</v>
      </c>
      <c r="M36" s="111">
        <f t="shared" si="3"/>
        <v>13</v>
      </c>
      <c r="N36" s="111">
        <f t="shared" si="3"/>
        <v>14</v>
      </c>
      <c r="O36" s="111">
        <f t="shared" si="3"/>
        <v>15</v>
      </c>
      <c r="P36" s="111">
        <f t="shared" si="3"/>
        <v>16</v>
      </c>
      <c r="Q36" s="111">
        <f t="shared" si="3"/>
        <v>17</v>
      </c>
      <c r="R36" s="111">
        <f t="shared" si="3"/>
        <v>18</v>
      </c>
      <c r="S36" s="111">
        <f t="shared" si="3"/>
        <v>19</v>
      </c>
      <c r="T36" s="111">
        <f t="shared" si="3"/>
        <v>20</v>
      </c>
      <c r="U36" s="111">
        <f t="shared" si="3"/>
        <v>21</v>
      </c>
      <c r="V36" s="111">
        <f t="shared" si="3"/>
        <v>22</v>
      </c>
      <c r="W36" s="111">
        <f t="shared" si="3"/>
        <v>23</v>
      </c>
      <c r="X36" s="111">
        <f t="shared" si="3"/>
        <v>24</v>
      </c>
      <c r="Y36" s="111">
        <f t="shared" si="3"/>
        <v>25</v>
      </c>
      <c r="Z36" s="111">
        <f t="shared" si="3"/>
        <v>26</v>
      </c>
      <c r="AA36" s="111">
        <f t="shared" si="3"/>
        <v>27</v>
      </c>
      <c r="AB36" s="111">
        <f t="shared" si="3"/>
        <v>28</v>
      </c>
      <c r="AC36" s="111">
        <f t="shared" si="3"/>
        <v>29</v>
      </c>
      <c r="AD36" s="111">
        <f t="shared" si="3"/>
        <v>30</v>
      </c>
      <c r="AE36" s="111">
        <f t="shared" si="3"/>
        <v>31</v>
      </c>
      <c r="AF36" s="111">
        <f t="shared" si="3"/>
        <v>32</v>
      </c>
      <c r="AG36" s="111">
        <f t="shared" si="3"/>
        <v>33</v>
      </c>
      <c r="AH36" s="111">
        <f t="shared" si="3"/>
        <v>34</v>
      </c>
      <c r="AI36" s="111">
        <f t="shared" si="3"/>
        <v>35</v>
      </c>
      <c r="AJ36" s="111">
        <f t="shared" si="3"/>
        <v>36</v>
      </c>
      <c r="AK36" s="111">
        <f t="shared" si="3"/>
        <v>37</v>
      </c>
      <c r="AL36" s="111">
        <f t="shared" si="3"/>
        <v>38</v>
      </c>
      <c r="AM36" s="111">
        <f t="shared" si="3"/>
        <v>39</v>
      </c>
      <c r="AN36" s="111">
        <f t="shared" si="3"/>
        <v>40</v>
      </c>
      <c r="AO36" s="111">
        <f t="shared" si="3"/>
        <v>41</v>
      </c>
      <c r="AP36" s="111">
        <f t="shared" si="3"/>
        <v>42</v>
      </c>
      <c r="AQ36" s="111">
        <f t="shared" si="3"/>
        <v>43</v>
      </c>
      <c r="AR36" s="111">
        <f t="shared" si="3"/>
        <v>44</v>
      </c>
      <c r="AS36" s="111">
        <f t="shared" si="3"/>
        <v>45</v>
      </c>
      <c r="AW36" s="70"/>
    </row>
    <row r="37" spans="1:49" s="93" customFormat="1">
      <c r="A37" s="242" t="s">
        <v>11</v>
      </c>
      <c r="B37" s="243" t="s">
        <v>2</v>
      </c>
      <c r="C37" s="244" t="s">
        <v>0</v>
      </c>
      <c r="D37" s="245">
        <v>2014</v>
      </c>
      <c r="E37" s="245">
        <v>2015</v>
      </c>
      <c r="F37" s="245">
        <v>2016</v>
      </c>
      <c r="G37" s="245">
        <v>2017</v>
      </c>
      <c r="H37" s="245">
        <v>2018</v>
      </c>
      <c r="I37" s="245">
        <v>2019</v>
      </c>
      <c r="J37" s="245">
        <v>2020</v>
      </c>
      <c r="K37" s="245">
        <v>2021</v>
      </c>
      <c r="L37" s="245">
        <v>2022</v>
      </c>
      <c r="M37" s="245">
        <v>2023</v>
      </c>
      <c r="N37" s="245">
        <v>2024</v>
      </c>
      <c r="O37" s="245">
        <v>2025</v>
      </c>
      <c r="P37" s="245">
        <v>2026</v>
      </c>
      <c r="Q37" s="245">
        <v>2027</v>
      </c>
      <c r="R37" s="245">
        <v>2028</v>
      </c>
      <c r="S37" s="245">
        <v>2029</v>
      </c>
      <c r="T37" s="245">
        <v>2030</v>
      </c>
      <c r="U37" s="245">
        <v>2031</v>
      </c>
      <c r="V37" s="245">
        <v>2032</v>
      </c>
      <c r="W37" s="245">
        <v>2033</v>
      </c>
      <c r="X37" s="245">
        <v>2034</v>
      </c>
      <c r="Y37" s="245">
        <v>2035</v>
      </c>
      <c r="Z37" s="245">
        <v>2036</v>
      </c>
      <c r="AA37" s="245">
        <v>2037</v>
      </c>
      <c r="AB37" s="245">
        <v>2038</v>
      </c>
      <c r="AC37" s="245">
        <v>2039</v>
      </c>
      <c r="AD37" s="245">
        <v>2040</v>
      </c>
      <c r="AE37" s="245">
        <v>2041</v>
      </c>
      <c r="AF37" s="245">
        <v>2042</v>
      </c>
      <c r="AG37" s="245">
        <v>2043</v>
      </c>
      <c r="AH37" s="245">
        <v>2044</v>
      </c>
      <c r="AI37" s="245">
        <v>2045</v>
      </c>
      <c r="AJ37" s="245">
        <v>2046</v>
      </c>
      <c r="AK37" s="245">
        <v>2047</v>
      </c>
      <c r="AL37" s="245">
        <v>2048</v>
      </c>
      <c r="AM37" s="245">
        <v>2049</v>
      </c>
      <c r="AN37" s="245">
        <v>2050</v>
      </c>
      <c r="AO37" s="245">
        <v>2051</v>
      </c>
      <c r="AP37" s="245">
        <v>2052</v>
      </c>
      <c r="AQ37" s="245">
        <v>2053</v>
      </c>
      <c r="AR37" s="245">
        <v>2054</v>
      </c>
      <c r="AS37" s="245">
        <v>2055</v>
      </c>
    </row>
    <row r="38" spans="1:49" s="93" customFormat="1">
      <c r="A38" s="141" t="s">
        <v>12</v>
      </c>
      <c r="B38" s="11" t="s">
        <v>513</v>
      </c>
      <c r="C38" s="162" t="s">
        <v>4</v>
      </c>
      <c r="D38" s="246">
        <v>3.9E-2</v>
      </c>
      <c r="E38" s="246">
        <v>3.1E-2</v>
      </c>
      <c r="F38" s="246">
        <v>2.5000000000000001E-2</v>
      </c>
      <c r="G38" s="246">
        <v>2.7E-2</v>
      </c>
      <c r="H38" s="246">
        <v>2.5999999999999999E-2</v>
      </c>
      <c r="I38" s="246">
        <v>2.8000000000000001E-2</v>
      </c>
      <c r="J38" s="246">
        <v>1.9E-2</v>
      </c>
      <c r="K38" s="246">
        <v>1.8499999999999999E-2</v>
      </c>
      <c r="L38" s="246">
        <v>1.7000000000000001E-2</v>
      </c>
      <c r="M38" s="246">
        <v>1.6E-2</v>
      </c>
      <c r="N38" s="246">
        <v>1.55E-2</v>
      </c>
      <c r="O38" s="246">
        <v>1.4999999999999999E-2</v>
      </c>
      <c r="P38" s="246">
        <v>1.4500000000000001E-2</v>
      </c>
      <c r="Q38" s="246">
        <v>1.4500000000000001E-2</v>
      </c>
      <c r="R38" s="246">
        <v>1.4500000000000001E-2</v>
      </c>
      <c r="S38" s="246">
        <v>1.4E-2</v>
      </c>
      <c r="T38" s="246">
        <v>1.4E-2</v>
      </c>
      <c r="U38" s="246">
        <v>1.4E-2</v>
      </c>
      <c r="V38" s="246">
        <v>1.35E-2</v>
      </c>
      <c r="W38" s="246">
        <v>1.35E-2</v>
      </c>
      <c r="X38" s="246">
        <v>1.2999999999999999E-2</v>
      </c>
      <c r="Y38" s="246">
        <v>1.2500000000000001E-2</v>
      </c>
      <c r="Z38" s="246">
        <v>1.2500000000000001E-2</v>
      </c>
      <c r="AA38" s="246">
        <v>1.2E-2</v>
      </c>
      <c r="AB38" s="246">
        <v>1.2E-2</v>
      </c>
      <c r="AC38" s="246">
        <v>1.2E-2</v>
      </c>
      <c r="AD38" s="246">
        <v>1.15E-2</v>
      </c>
      <c r="AE38" s="246">
        <v>1.15E-2</v>
      </c>
      <c r="AF38" s="246">
        <v>1.15E-2</v>
      </c>
      <c r="AG38" s="246">
        <v>1.15E-2</v>
      </c>
      <c r="AH38" s="246">
        <v>1.15E-2</v>
      </c>
      <c r="AI38" s="246">
        <v>1.15E-2</v>
      </c>
      <c r="AJ38" s="246">
        <v>1.15E-2</v>
      </c>
      <c r="AK38" s="246">
        <v>1.15E-2</v>
      </c>
      <c r="AL38" s="246">
        <v>1.15E-2</v>
      </c>
      <c r="AM38" s="246">
        <v>1.15E-2</v>
      </c>
      <c r="AN38" s="246">
        <v>1.15E-2</v>
      </c>
      <c r="AO38" s="246">
        <v>1.15E-2</v>
      </c>
      <c r="AP38" s="246">
        <v>1.15E-2</v>
      </c>
      <c r="AQ38" s="246">
        <v>1.15E-2</v>
      </c>
      <c r="AR38" s="246">
        <v>1.15E-2</v>
      </c>
      <c r="AS38" s="246">
        <v>1.15E-2</v>
      </c>
    </row>
    <row r="39" spans="1:49" s="93" customFormat="1">
      <c r="A39" s="142" t="s">
        <v>13</v>
      </c>
      <c r="B39" s="25" t="s">
        <v>514</v>
      </c>
      <c r="C39" s="247" t="s">
        <v>4</v>
      </c>
      <c r="D39" s="237">
        <v>3.9E-2</v>
      </c>
      <c r="E39" s="237">
        <v>2.1999999999999999E-2</v>
      </c>
      <c r="F39" s="237">
        <v>0.01</v>
      </c>
      <c r="G39" s="237">
        <v>1.0999999999999999E-2</v>
      </c>
      <c r="H39" s="237">
        <v>8.9999999999999993E-3</v>
      </c>
      <c r="I39" s="237">
        <v>8.0000000000000002E-3</v>
      </c>
      <c r="J39" s="237">
        <v>1.0500000000000001E-2</v>
      </c>
      <c r="K39" s="237">
        <v>1.0500000000000001E-2</v>
      </c>
      <c r="L39" s="237">
        <v>1.0500000000000001E-2</v>
      </c>
      <c r="M39" s="237">
        <v>0.01</v>
      </c>
      <c r="N39" s="237">
        <v>0.01</v>
      </c>
      <c r="O39" s="237">
        <v>9.4999999999999998E-3</v>
      </c>
      <c r="P39" s="237">
        <v>8.9999999999999993E-3</v>
      </c>
      <c r="Q39" s="237">
        <v>8.9999999999999993E-3</v>
      </c>
      <c r="R39" s="237">
        <v>8.5000000000000006E-3</v>
      </c>
      <c r="S39" s="237">
        <v>8.5000000000000006E-3</v>
      </c>
      <c r="T39" s="237">
        <v>8.5000000000000006E-3</v>
      </c>
      <c r="U39" s="237">
        <v>8.0000000000000002E-3</v>
      </c>
      <c r="V39" s="237">
        <v>8.0000000000000002E-3</v>
      </c>
      <c r="W39" s="237">
        <v>8.0000000000000002E-3</v>
      </c>
      <c r="X39" s="237">
        <v>7.4999999999999997E-3</v>
      </c>
      <c r="Y39" s="237">
        <v>7.0000000000000001E-3</v>
      </c>
      <c r="Z39" s="237">
        <v>7.0000000000000001E-3</v>
      </c>
      <c r="AA39" s="237">
        <v>6.4999999999999997E-3</v>
      </c>
      <c r="AB39" s="237">
        <v>6.0000000000000001E-3</v>
      </c>
      <c r="AC39" s="237">
        <v>6.0000000000000001E-3</v>
      </c>
      <c r="AD39" s="237">
        <v>6.0000000000000001E-3</v>
      </c>
      <c r="AE39" s="237">
        <v>6.0000000000000001E-3</v>
      </c>
      <c r="AF39" s="237">
        <v>6.0000000000000001E-3</v>
      </c>
      <c r="AG39" s="237">
        <v>6.0000000000000001E-3</v>
      </c>
      <c r="AH39" s="237">
        <v>6.0000000000000001E-3</v>
      </c>
      <c r="AI39" s="237">
        <v>6.0000000000000001E-3</v>
      </c>
      <c r="AJ39" s="237">
        <v>6.0000000000000001E-3</v>
      </c>
      <c r="AK39" s="237">
        <v>6.0000000000000001E-3</v>
      </c>
      <c r="AL39" s="237">
        <v>6.0000000000000001E-3</v>
      </c>
      <c r="AM39" s="237">
        <v>6.0000000000000001E-3</v>
      </c>
      <c r="AN39" s="237">
        <v>6.0000000000000001E-3</v>
      </c>
      <c r="AO39" s="237">
        <v>6.0000000000000001E-3</v>
      </c>
      <c r="AP39" s="237">
        <v>6.0000000000000001E-3</v>
      </c>
      <c r="AQ39" s="237">
        <v>6.0000000000000001E-3</v>
      </c>
      <c r="AR39" s="237">
        <v>6.0000000000000001E-3</v>
      </c>
      <c r="AS39" s="237">
        <v>6.0000000000000001E-3</v>
      </c>
    </row>
    <row r="40" spans="1:49" s="92" customFormat="1">
      <c r="A40" s="148" t="s">
        <v>14</v>
      </c>
      <c r="B40" s="509" t="s">
        <v>517</v>
      </c>
      <c r="C40" s="510" t="s">
        <v>4</v>
      </c>
      <c r="D40" s="511">
        <f>IF($C$25="Pesymistyczny",D$39,D$38)</f>
        <v>3.9E-2</v>
      </c>
      <c r="E40" s="511">
        <f t="shared" ref="E40:AS40" si="4">IF($C$25="Pesymistyczny",E$39,E$38)</f>
        <v>3.1E-2</v>
      </c>
      <c r="F40" s="511">
        <f t="shared" si="4"/>
        <v>2.5000000000000001E-2</v>
      </c>
      <c r="G40" s="511">
        <f t="shared" si="4"/>
        <v>2.7E-2</v>
      </c>
      <c r="H40" s="511">
        <f t="shared" si="4"/>
        <v>2.5999999999999999E-2</v>
      </c>
      <c r="I40" s="511">
        <f t="shared" si="4"/>
        <v>2.8000000000000001E-2</v>
      </c>
      <c r="J40" s="511">
        <f t="shared" si="4"/>
        <v>1.9E-2</v>
      </c>
      <c r="K40" s="511">
        <f t="shared" si="4"/>
        <v>1.8499999999999999E-2</v>
      </c>
      <c r="L40" s="511">
        <f t="shared" si="4"/>
        <v>1.7000000000000001E-2</v>
      </c>
      <c r="M40" s="511">
        <f t="shared" si="4"/>
        <v>1.6E-2</v>
      </c>
      <c r="N40" s="511">
        <f t="shared" si="4"/>
        <v>1.55E-2</v>
      </c>
      <c r="O40" s="511">
        <f t="shared" si="4"/>
        <v>1.4999999999999999E-2</v>
      </c>
      <c r="P40" s="511">
        <f t="shared" si="4"/>
        <v>1.4500000000000001E-2</v>
      </c>
      <c r="Q40" s="511">
        <f t="shared" si="4"/>
        <v>1.4500000000000001E-2</v>
      </c>
      <c r="R40" s="511">
        <f t="shared" si="4"/>
        <v>1.4500000000000001E-2</v>
      </c>
      <c r="S40" s="511">
        <f t="shared" si="4"/>
        <v>1.4E-2</v>
      </c>
      <c r="T40" s="511">
        <f t="shared" si="4"/>
        <v>1.4E-2</v>
      </c>
      <c r="U40" s="511">
        <f t="shared" si="4"/>
        <v>1.4E-2</v>
      </c>
      <c r="V40" s="511">
        <f t="shared" si="4"/>
        <v>1.35E-2</v>
      </c>
      <c r="W40" s="511">
        <f t="shared" si="4"/>
        <v>1.35E-2</v>
      </c>
      <c r="X40" s="511">
        <f t="shared" si="4"/>
        <v>1.2999999999999999E-2</v>
      </c>
      <c r="Y40" s="511">
        <f t="shared" si="4"/>
        <v>1.2500000000000001E-2</v>
      </c>
      <c r="Z40" s="511">
        <f t="shared" si="4"/>
        <v>1.2500000000000001E-2</v>
      </c>
      <c r="AA40" s="511">
        <f t="shared" si="4"/>
        <v>1.2E-2</v>
      </c>
      <c r="AB40" s="511">
        <f t="shared" si="4"/>
        <v>1.2E-2</v>
      </c>
      <c r="AC40" s="511">
        <f t="shared" si="4"/>
        <v>1.2E-2</v>
      </c>
      <c r="AD40" s="511">
        <f t="shared" si="4"/>
        <v>1.15E-2</v>
      </c>
      <c r="AE40" s="511">
        <f t="shared" si="4"/>
        <v>1.15E-2</v>
      </c>
      <c r="AF40" s="511">
        <f t="shared" si="4"/>
        <v>1.15E-2</v>
      </c>
      <c r="AG40" s="511">
        <f t="shared" si="4"/>
        <v>1.15E-2</v>
      </c>
      <c r="AH40" s="511">
        <f t="shared" si="4"/>
        <v>1.15E-2</v>
      </c>
      <c r="AI40" s="511">
        <f t="shared" si="4"/>
        <v>1.15E-2</v>
      </c>
      <c r="AJ40" s="511">
        <f t="shared" si="4"/>
        <v>1.15E-2</v>
      </c>
      <c r="AK40" s="511">
        <f t="shared" si="4"/>
        <v>1.15E-2</v>
      </c>
      <c r="AL40" s="511">
        <f t="shared" si="4"/>
        <v>1.15E-2</v>
      </c>
      <c r="AM40" s="511">
        <f t="shared" si="4"/>
        <v>1.15E-2</v>
      </c>
      <c r="AN40" s="511">
        <f t="shared" si="4"/>
        <v>1.15E-2</v>
      </c>
      <c r="AO40" s="511">
        <f t="shared" si="4"/>
        <v>1.15E-2</v>
      </c>
      <c r="AP40" s="511">
        <f t="shared" si="4"/>
        <v>1.15E-2</v>
      </c>
      <c r="AQ40" s="511">
        <f t="shared" si="4"/>
        <v>1.15E-2</v>
      </c>
      <c r="AR40" s="511">
        <f t="shared" si="4"/>
        <v>1.15E-2</v>
      </c>
      <c r="AS40" s="511">
        <f t="shared" si="4"/>
        <v>1.15E-2</v>
      </c>
    </row>
    <row r="41" spans="1:49" s="93" customFormat="1">
      <c r="A41" s="141" t="s">
        <v>36</v>
      </c>
      <c r="B41" s="11" t="s">
        <v>515</v>
      </c>
      <c r="C41" s="162" t="s">
        <v>4</v>
      </c>
      <c r="D41" s="246">
        <v>0.125</v>
      </c>
      <c r="E41" s="246">
        <v>0.11799999999999999</v>
      </c>
      <c r="F41" s="246">
        <v>0.11</v>
      </c>
      <c r="G41" s="246">
        <v>0.10299999999999999</v>
      </c>
      <c r="H41" s="246">
        <v>9.5000000000000001E-2</v>
      </c>
      <c r="I41" s="246">
        <v>9.5000000000000001E-2</v>
      </c>
      <c r="J41" s="246">
        <f>I41</f>
        <v>9.5000000000000001E-2</v>
      </c>
      <c r="K41" s="246">
        <f t="shared" ref="K41:K42" si="5">J41</f>
        <v>9.5000000000000001E-2</v>
      </c>
      <c r="L41" s="246">
        <f t="shared" ref="L41:L42" si="6">K41</f>
        <v>9.5000000000000001E-2</v>
      </c>
      <c r="M41" s="246">
        <f t="shared" ref="M41:M42" si="7">L41</f>
        <v>9.5000000000000001E-2</v>
      </c>
      <c r="N41" s="246">
        <f t="shared" ref="N41:N42" si="8">M41</f>
        <v>9.5000000000000001E-2</v>
      </c>
      <c r="O41" s="246">
        <f t="shared" ref="O41:O42" si="9">N41</f>
        <v>9.5000000000000001E-2</v>
      </c>
      <c r="P41" s="246">
        <f t="shared" ref="P41:P42" si="10">O41</f>
        <v>9.5000000000000001E-2</v>
      </c>
      <c r="Q41" s="246">
        <f t="shared" ref="Q41:Q42" si="11">P41</f>
        <v>9.5000000000000001E-2</v>
      </c>
      <c r="R41" s="246">
        <f t="shared" ref="R41:R42" si="12">Q41</f>
        <v>9.5000000000000001E-2</v>
      </c>
      <c r="S41" s="246">
        <f t="shared" ref="S41:S42" si="13">R41</f>
        <v>9.5000000000000001E-2</v>
      </c>
      <c r="T41" s="246">
        <f t="shared" ref="T41:T42" si="14">S41</f>
        <v>9.5000000000000001E-2</v>
      </c>
      <c r="U41" s="246">
        <f t="shared" ref="U41:U42" si="15">T41</f>
        <v>9.5000000000000001E-2</v>
      </c>
      <c r="V41" s="246">
        <f t="shared" ref="V41:V42" si="16">U41</f>
        <v>9.5000000000000001E-2</v>
      </c>
      <c r="W41" s="246">
        <f t="shared" ref="W41:W42" si="17">V41</f>
        <v>9.5000000000000001E-2</v>
      </c>
      <c r="X41" s="246">
        <f t="shared" ref="X41:X42" si="18">W41</f>
        <v>9.5000000000000001E-2</v>
      </c>
      <c r="Y41" s="246">
        <f t="shared" ref="Y41:Y42" si="19">X41</f>
        <v>9.5000000000000001E-2</v>
      </c>
      <c r="Z41" s="246">
        <f t="shared" ref="Z41:Z42" si="20">Y41</f>
        <v>9.5000000000000001E-2</v>
      </c>
      <c r="AA41" s="246">
        <f t="shared" ref="AA41:AA42" si="21">Z41</f>
        <v>9.5000000000000001E-2</v>
      </c>
      <c r="AB41" s="246">
        <f t="shared" ref="AB41:AB42" si="22">AA41</f>
        <v>9.5000000000000001E-2</v>
      </c>
      <c r="AC41" s="246">
        <f t="shared" ref="AC41:AC42" si="23">AB41</f>
        <v>9.5000000000000001E-2</v>
      </c>
      <c r="AD41" s="246">
        <f t="shared" ref="AD41:AD42" si="24">AC41</f>
        <v>9.5000000000000001E-2</v>
      </c>
      <c r="AE41" s="246">
        <f t="shared" ref="AE41:AE42" si="25">AD41</f>
        <v>9.5000000000000001E-2</v>
      </c>
      <c r="AF41" s="246">
        <f t="shared" ref="AF41:AF42" si="26">AE41</f>
        <v>9.5000000000000001E-2</v>
      </c>
      <c r="AG41" s="246">
        <f t="shared" ref="AG41:AG42" si="27">AF41</f>
        <v>9.5000000000000001E-2</v>
      </c>
      <c r="AH41" s="246">
        <f t="shared" ref="AH41:AH42" si="28">AG41</f>
        <v>9.5000000000000001E-2</v>
      </c>
      <c r="AI41" s="246">
        <f t="shared" ref="AI41:AI42" si="29">AH41</f>
        <v>9.5000000000000001E-2</v>
      </c>
      <c r="AJ41" s="246">
        <f t="shared" ref="AJ41:AJ42" si="30">AI41</f>
        <v>9.5000000000000001E-2</v>
      </c>
      <c r="AK41" s="246">
        <f t="shared" ref="AK41:AK42" si="31">AJ41</f>
        <v>9.5000000000000001E-2</v>
      </c>
      <c r="AL41" s="246">
        <f t="shared" ref="AL41:AL42" si="32">AK41</f>
        <v>9.5000000000000001E-2</v>
      </c>
      <c r="AM41" s="246">
        <f t="shared" ref="AM41:AM42" si="33">AL41</f>
        <v>9.5000000000000001E-2</v>
      </c>
      <c r="AN41" s="246">
        <f t="shared" ref="AN41:AN42" si="34">AM41</f>
        <v>9.5000000000000001E-2</v>
      </c>
      <c r="AO41" s="246">
        <f t="shared" ref="AO41:AO42" si="35">AN41</f>
        <v>9.5000000000000001E-2</v>
      </c>
      <c r="AP41" s="246">
        <f t="shared" ref="AP41:AP42" si="36">AO41</f>
        <v>9.5000000000000001E-2</v>
      </c>
      <c r="AQ41" s="246">
        <f t="shared" ref="AQ41:AQ42" si="37">AP41</f>
        <v>9.5000000000000001E-2</v>
      </c>
      <c r="AR41" s="246">
        <f t="shared" ref="AR41:AR42" si="38">AQ41</f>
        <v>9.5000000000000001E-2</v>
      </c>
      <c r="AS41" s="246">
        <f t="shared" ref="AS41:AS42" si="39">AR41</f>
        <v>9.5000000000000001E-2</v>
      </c>
    </row>
    <row r="42" spans="1:49" s="93" customFormat="1">
      <c r="A42" s="142" t="s">
        <v>37</v>
      </c>
      <c r="B42" s="25" t="s">
        <v>516</v>
      </c>
      <c r="C42" s="247" t="s">
        <v>4</v>
      </c>
      <c r="D42" s="237">
        <v>0.125</v>
      </c>
      <c r="E42" s="237">
        <v>0.122</v>
      </c>
      <c r="F42" s="237">
        <v>0.14199999999999999</v>
      </c>
      <c r="G42" s="237">
        <v>0.15</v>
      </c>
      <c r="H42" s="237">
        <v>0.15</v>
      </c>
      <c r="I42" s="237">
        <v>0.14499999999999999</v>
      </c>
      <c r="J42" s="237">
        <f>I42</f>
        <v>0.14499999999999999</v>
      </c>
      <c r="K42" s="237">
        <f t="shared" si="5"/>
        <v>0.14499999999999999</v>
      </c>
      <c r="L42" s="237">
        <f t="shared" si="6"/>
        <v>0.14499999999999999</v>
      </c>
      <c r="M42" s="237">
        <f t="shared" si="7"/>
        <v>0.14499999999999999</v>
      </c>
      <c r="N42" s="237">
        <f t="shared" si="8"/>
        <v>0.14499999999999999</v>
      </c>
      <c r="O42" s="237">
        <f t="shared" si="9"/>
        <v>0.14499999999999999</v>
      </c>
      <c r="P42" s="237">
        <f t="shared" si="10"/>
        <v>0.14499999999999999</v>
      </c>
      <c r="Q42" s="237">
        <f t="shared" si="11"/>
        <v>0.14499999999999999</v>
      </c>
      <c r="R42" s="237">
        <f t="shared" si="12"/>
        <v>0.14499999999999999</v>
      </c>
      <c r="S42" s="237">
        <f t="shared" si="13"/>
        <v>0.14499999999999999</v>
      </c>
      <c r="T42" s="237">
        <f t="shared" si="14"/>
        <v>0.14499999999999999</v>
      </c>
      <c r="U42" s="237">
        <f t="shared" si="15"/>
        <v>0.14499999999999999</v>
      </c>
      <c r="V42" s="237">
        <f t="shared" si="16"/>
        <v>0.14499999999999999</v>
      </c>
      <c r="W42" s="237">
        <f t="shared" si="17"/>
        <v>0.14499999999999999</v>
      </c>
      <c r="X42" s="237">
        <f t="shared" si="18"/>
        <v>0.14499999999999999</v>
      </c>
      <c r="Y42" s="237">
        <f t="shared" si="19"/>
        <v>0.14499999999999999</v>
      </c>
      <c r="Z42" s="237">
        <f t="shared" si="20"/>
        <v>0.14499999999999999</v>
      </c>
      <c r="AA42" s="237">
        <f t="shared" si="21"/>
        <v>0.14499999999999999</v>
      </c>
      <c r="AB42" s="237">
        <f t="shared" si="22"/>
        <v>0.14499999999999999</v>
      </c>
      <c r="AC42" s="237">
        <f t="shared" si="23"/>
        <v>0.14499999999999999</v>
      </c>
      <c r="AD42" s="237">
        <f t="shared" si="24"/>
        <v>0.14499999999999999</v>
      </c>
      <c r="AE42" s="237">
        <f t="shared" si="25"/>
        <v>0.14499999999999999</v>
      </c>
      <c r="AF42" s="237">
        <f t="shared" si="26"/>
        <v>0.14499999999999999</v>
      </c>
      <c r="AG42" s="237">
        <f t="shared" si="27"/>
        <v>0.14499999999999999</v>
      </c>
      <c r="AH42" s="237">
        <f t="shared" si="28"/>
        <v>0.14499999999999999</v>
      </c>
      <c r="AI42" s="237">
        <f t="shared" si="29"/>
        <v>0.14499999999999999</v>
      </c>
      <c r="AJ42" s="237">
        <f t="shared" si="30"/>
        <v>0.14499999999999999</v>
      </c>
      <c r="AK42" s="237">
        <f t="shared" si="31"/>
        <v>0.14499999999999999</v>
      </c>
      <c r="AL42" s="237">
        <f t="shared" si="32"/>
        <v>0.14499999999999999</v>
      </c>
      <c r="AM42" s="237">
        <f t="shared" si="33"/>
        <v>0.14499999999999999</v>
      </c>
      <c r="AN42" s="237">
        <f t="shared" si="34"/>
        <v>0.14499999999999999</v>
      </c>
      <c r="AO42" s="237">
        <f t="shared" si="35"/>
        <v>0.14499999999999999</v>
      </c>
      <c r="AP42" s="237">
        <f t="shared" si="36"/>
        <v>0.14499999999999999</v>
      </c>
      <c r="AQ42" s="237">
        <f t="shared" si="37"/>
        <v>0.14499999999999999</v>
      </c>
      <c r="AR42" s="237">
        <f t="shared" si="38"/>
        <v>0.14499999999999999</v>
      </c>
      <c r="AS42" s="237">
        <f t="shared" si="39"/>
        <v>0.14499999999999999</v>
      </c>
    </row>
    <row r="43" spans="1:49" s="92" customFormat="1">
      <c r="A43" s="148" t="s">
        <v>38</v>
      </c>
      <c r="B43" s="509" t="s">
        <v>518</v>
      </c>
      <c r="C43" s="510" t="s">
        <v>4</v>
      </c>
      <c r="D43" s="511">
        <f>IF($C$25="Pesymistyczny",D$42,D$41)</f>
        <v>0.125</v>
      </c>
      <c r="E43" s="511">
        <f t="shared" ref="E43:AS43" si="40">IF($C$25="Pesymistyczny",E$42,E$41)</f>
        <v>0.11799999999999999</v>
      </c>
      <c r="F43" s="511">
        <f t="shared" si="40"/>
        <v>0.11</v>
      </c>
      <c r="G43" s="511">
        <f t="shared" si="40"/>
        <v>0.10299999999999999</v>
      </c>
      <c r="H43" s="511">
        <f t="shared" si="40"/>
        <v>9.5000000000000001E-2</v>
      </c>
      <c r="I43" s="511">
        <f t="shared" si="40"/>
        <v>9.5000000000000001E-2</v>
      </c>
      <c r="J43" s="511">
        <f t="shared" si="40"/>
        <v>9.5000000000000001E-2</v>
      </c>
      <c r="K43" s="511">
        <f t="shared" si="40"/>
        <v>9.5000000000000001E-2</v>
      </c>
      <c r="L43" s="511">
        <f t="shared" si="40"/>
        <v>9.5000000000000001E-2</v>
      </c>
      <c r="M43" s="511">
        <f t="shared" si="40"/>
        <v>9.5000000000000001E-2</v>
      </c>
      <c r="N43" s="511">
        <f t="shared" si="40"/>
        <v>9.5000000000000001E-2</v>
      </c>
      <c r="O43" s="511">
        <f t="shared" si="40"/>
        <v>9.5000000000000001E-2</v>
      </c>
      <c r="P43" s="511">
        <f t="shared" si="40"/>
        <v>9.5000000000000001E-2</v>
      </c>
      <c r="Q43" s="511">
        <f t="shared" si="40"/>
        <v>9.5000000000000001E-2</v>
      </c>
      <c r="R43" s="511">
        <f t="shared" si="40"/>
        <v>9.5000000000000001E-2</v>
      </c>
      <c r="S43" s="511">
        <f t="shared" si="40"/>
        <v>9.5000000000000001E-2</v>
      </c>
      <c r="T43" s="511">
        <f t="shared" si="40"/>
        <v>9.5000000000000001E-2</v>
      </c>
      <c r="U43" s="511">
        <f t="shared" si="40"/>
        <v>9.5000000000000001E-2</v>
      </c>
      <c r="V43" s="511">
        <f t="shared" si="40"/>
        <v>9.5000000000000001E-2</v>
      </c>
      <c r="W43" s="511">
        <f t="shared" si="40"/>
        <v>9.5000000000000001E-2</v>
      </c>
      <c r="X43" s="511">
        <f t="shared" si="40"/>
        <v>9.5000000000000001E-2</v>
      </c>
      <c r="Y43" s="511">
        <f t="shared" si="40"/>
        <v>9.5000000000000001E-2</v>
      </c>
      <c r="Z43" s="511">
        <f t="shared" si="40"/>
        <v>9.5000000000000001E-2</v>
      </c>
      <c r="AA43" s="511">
        <f t="shared" si="40"/>
        <v>9.5000000000000001E-2</v>
      </c>
      <c r="AB43" s="511">
        <f t="shared" si="40"/>
        <v>9.5000000000000001E-2</v>
      </c>
      <c r="AC43" s="511">
        <f t="shared" si="40"/>
        <v>9.5000000000000001E-2</v>
      </c>
      <c r="AD43" s="511">
        <f t="shared" si="40"/>
        <v>9.5000000000000001E-2</v>
      </c>
      <c r="AE43" s="511">
        <f t="shared" si="40"/>
        <v>9.5000000000000001E-2</v>
      </c>
      <c r="AF43" s="511">
        <f t="shared" si="40"/>
        <v>9.5000000000000001E-2</v>
      </c>
      <c r="AG43" s="511">
        <f t="shared" si="40"/>
        <v>9.5000000000000001E-2</v>
      </c>
      <c r="AH43" s="511">
        <f t="shared" si="40"/>
        <v>9.5000000000000001E-2</v>
      </c>
      <c r="AI43" s="511">
        <f t="shared" si="40"/>
        <v>9.5000000000000001E-2</v>
      </c>
      <c r="AJ43" s="511">
        <f t="shared" si="40"/>
        <v>9.5000000000000001E-2</v>
      </c>
      <c r="AK43" s="511">
        <f t="shared" si="40"/>
        <v>9.5000000000000001E-2</v>
      </c>
      <c r="AL43" s="511">
        <f t="shared" si="40"/>
        <v>9.5000000000000001E-2</v>
      </c>
      <c r="AM43" s="511">
        <f t="shared" si="40"/>
        <v>9.5000000000000001E-2</v>
      </c>
      <c r="AN43" s="511">
        <f t="shared" si="40"/>
        <v>9.5000000000000001E-2</v>
      </c>
      <c r="AO43" s="511">
        <f t="shared" si="40"/>
        <v>9.5000000000000001E-2</v>
      </c>
      <c r="AP43" s="511">
        <f t="shared" si="40"/>
        <v>9.5000000000000001E-2</v>
      </c>
      <c r="AQ43" s="511">
        <f t="shared" si="40"/>
        <v>9.5000000000000001E-2</v>
      </c>
      <c r="AR43" s="511">
        <f t="shared" si="40"/>
        <v>9.5000000000000001E-2</v>
      </c>
      <c r="AS43" s="511">
        <f t="shared" si="40"/>
        <v>9.5000000000000001E-2</v>
      </c>
    </row>
    <row r="44" spans="1:49" s="93" customFormat="1">
      <c r="A44" s="142">
        <v>3</v>
      </c>
      <c r="B44" s="25" t="s">
        <v>77</v>
      </c>
      <c r="C44" s="247" t="s">
        <v>3</v>
      </c>
      <c r="D44" s="136">
        <f>3488.61*(1+D40)</f>
        <v>3624.66579</v>
      </c>
      <c r="E44" s="136">
        <f>D44*(1+E40)</f>
        <v>3737.0304294899997</v>
      </c>
      <c r="F44" s="136">
        <f t="shared" ref="F44:AS44" si="41">E44*(1+F40)</f>
        <v>3830.4561902272494</v>
      </c>
      <c r="G44" s="136">
        <f t="shared" si="41"/>
        <v>3933.8785073633849</v>
      </c>
      <c r="H44" s="136">
        <f t="shared" si="41"/>
        <v>4036.1593485548328</v>
      </c>
      <c r="I44" s="136">
        <f t="shared" si="41"/>
        <v>4149.1718103143685</v>
      </c>
      <c r="J44" s="136">
        <f t="shared" si="41"/>
        <v>4228.0060747103407</v>
      </c>
      <c r="K44" s="136">
        <f t="shared" si="41"/>
        <v>4306.2241870924818</v>
      </c>
      <c r="L44" s="136">
        <f t="shared" si="41"/>
        <v>4379.4299982730536</v>
      </c>
      <c r="M44" s="136">
        <f t="shared" si="41"/>
        <v>4449.5008782454224</v>
      </c>
      <c r="N44" s="136">
        <f t="shared" si="41"/>
        <v>4518.4681418582268</v>
      </c>
      <c r="O44" s="136">
        <f t="shared" si="41"/>
        <v>4586.2451639861001</v>
      </c>
      <c r="P44" s="136">
        <f t="shared" si="41"/>
        <v>4652.7457188638982</v>
      </c>
      <c r="Q44" s="136">
        <f t="shared" si="41"/>
        <v>4720.2105317874248</v>
      </c>
      <c r="R44" s="136">
        <f t="shared" si="41"/>
        <v>4788.6535844983418</v>
      </c>
      <c r="S44" s="136">
        <f t="shared" si="41"/>
        <v>4855.6947346813186</v>
      </c>
      <c r="T44" s="136">
        <f t="shared" si="41"/>
        <v>4923.6744609668567</v>
      </c>
      <c r="U44" s="136">
        <f t="shared" si="41"/>
        <v>4992.6059034203927</v>
      </c>
      <c r="V44" s="136">
        <f t="shared" si="41"/>
        <v>5060.0060831165683</v>
      </c>
      <c r="W44" s="136">
        <f t="shared" si="41"/>
        <v>5128.3161652386425</v>
      </c>
      <c r="X44" s="136">
        <f t="shared" si="41"/>
        <v>5194.9842753867442</v>
      </c>
      <c r="Y44" s="136">
        <f t="shared" si="41"/>
        <v>5259.9215788290785</v>
      </c>
      <c r="Z44" s="136">
        <f t="shared" si="41"/>
        <v>5325.6705985644421</v>
      </c>
      <c r="AA44" s="136">
        <f t="shared" si="41"/>
        <v>5389.5786457472159</v>
      </c>
      <c r="AB44" s="136">
        <f t="shared" si="41"/>
        <v>5454.2535894961829</v>
      </c>
      <c r="AC44" s="136">
        <f t="shared" si="41"/>
        <v>5519.7046325701376</v>
      </c>
      <c r="AD44" s="136">
        <f t="shared" si="41"/>
        <v>5583.1812358446941</v>
      </c>
      <c r="AE44" s="136">
        <f t="shared" si="41"/>
        <v>5647.3878200569088</v>
      </c>
      <c r="AF44" s="136">
        <f t="shared" si="41"/>
        <v>5712.3327799875633</v>
      </c>
      <c r="AG44" s="136">
        <f t="shared" si="41"/>
        <v>5778.0246069574205</v>
      </c>
      <c r="AH44" s="136">
        <f t="shared" si="41"/>
        <v>5844.4718899374311</v>
      </c>
      <c r="AI44" s="136">
        <f t="shared" si="41"/>
        <v>5911.6833166717115</v>
      </c>
      <c r="AJ44" s="136">
        <f t="shared" si="41"/>
        <v>5979.6676748134369</v>
      </c>
      <c r="AK44" s="136">
        <f t="shared" si="41"/>
        <v>6048.4338530737914</v>
      </c>
      <c r="AL44" s="136">
        <f t="shared" si="41"/>
        <v>6117.9908423841407</v>
      </c>
      <c r="AM44" s="136">
        <f t="shared" si="41"/>
        <v>6188.3477370715591</v>
      </c>
      <c r="AN44" s="136">
        <f t="shared" si="41"/>
        <v>6259.513736047882</v>
      </c>
      <c r="AO44" s="136">
        <f t="shared" si="41"/>
        <v>6331.4981440124329</v>
      </c>
      <c r="AP44" s="136">
        <f t="shared" si="41"/>
        <v>6404.3103726685767</v>
      </c>
      <c r="AQ44" s="136">
        <f t="shared" si="41"/>
        <v>6477.9599419542656</v>
      </c>
      <c r="AR44" s="136">
        <f t="shared" si="41"/>
        <v>6552.4564812867402</v>
      </c>
      <c r="AS44" s="136">
        <f t="shared" si="41"/>
        <v>6627.8097308215383</v>
      </c>
    </row>
    <row r="45" spans="1:49" s="93" customFormat="1">
      <c r="A45" s="155">
        <v>4</v>
      </c>
      <c r="B45" s="127" t="s">
        <v>7</v>
      </c>
      <c r="C45" s="128" t="s">
        <v>3</v>
      </c>
      <c r="D45" s="129">
        <f t="shared" ref="D45:AS45" si="42">D44*(1-$D$35)*(1-D43)</f>
        <v>2568.9818786625001</v>
      </c>
      <c r="E45" s="129">
        <f t="shared" si="42"/>
        <v>2669.809279436246</v>
      </c>
      <c r="F45" s="129">
        <f t="shared" si="42"/>
        <v>2761.375867534824</v>
      </c>
      <c r="G45" s="129">
        <f t="shared" si="42"/>
        <v>2858.238107095015</v>
      </c>
      <c r="H45" s="129">
        <f t="shared" si="42"/>
        <v>2958.7066104581204</v>
      </c>
      <c r="I45" s="129">
        <f t="shared" si="42"/>
        <v>3041.550395550948</v>
      </c>
      <c r="J45" s="129">
        <f t="shared" si="42"/>
        <v>3099.3398530664158</v>
      </c>
      <c r="K45" s="129">
        <f t="shared" si="42"/>
        <v>3156.677640348144</v>
      </c>
      <c r="L45" s="129">
        <f t="shared" si="42"/>
        <v>3210.3411602340625</v>
      </c>
      <c r="M45" s="129">
        <f t="shared" si="42"/>
        <v>3261.7066187978071</v>
      </c>
      <c r="N45" s="129">
        <f t="shared" si="42"/>
        <v>3312.2630713891731</v>
      </c>
      <c r="O45" s="129">
        <f t="shared" si="42"/>
        <v>3361.947017460011</v>
      </c>
      <c r="P45" s="129">
        <f t="shared" si="42"/>
        <v>3410.6952492131809</v>
      </c>
      <c r="Q45" s="129">
        <f t="shared" si="42"/>
        <v>3460.1503303267723</v>
      </c>
      <c r="R45" s="129">
        <f t="shared" si="42"/>
        <v>3510.3225101165099</v>
      </c>
      <c r="S45" s="129">
        <f t="shared" si="42"/>
        <v>3559.4670252581409</v>
      </c>
      <c r="T45" s="129">
        <f t="shared" si="42"/>
        <v>3609.2995636117548</v>
      </c>
      <c r="U45" s="129">
        <f t="shared" si="42"/>
        <v>3659.8297575023194</v>
      </c>
      <c r="V45" s="129">
        <f t="shared" si="42"/>
        <v>3709.237459228601</v>
      </c>
      <c r="W45" s="129">
        <f t="shared" si="42"/>
        <v>3759.3121649281875</v>
      </c>
      <c r="X45" s="129">
        <f t="shared" si="42"/>
        <v>3808.1832230722534</v>
      </c>
      <c r="Y45" s="129">
        <f t="shared" si="42"/>
        <v>3855.7855133606558</v>
      </c>
      <c r="Z45" s="129">
        <f t="shared" si="42"/>
        <v>3903.9828322776643</v>
      </c>
      <c r="AA45" s="129">
        <f t="shared" si="42"/>
        <v>3950.8306262649971</v>
      </c>
      <c r="AB45" s="129">
        <f t="shared" si="42"/>
        <v>3998.2405937801773</v>
      </c>
      <c r="AC45" s="129">
        <f t="shared" si="42"/>
        <v>4046.21948090554</v>
      </c>
      <c r="AD45" s="129">
        <f t="shared" si="42"/>
        <v>4092.7510049359535</v>
      </c>
      <c r="AE45" s="129">
        <f t="shared" si="42"/>
        <v>4139.8176414927175</v>
      </c>
      <c r="AF45" s="129">
        <f t="shared" si="42"/>
        <v>4187.4255443698839</v>
      </c>
      <c r="AG45" s="129">
        <f t="shared" si="42"/>
        <v>4235.5809381301369</v>
      </c>
      <c r="AH45" s="129">
        <f t="shared" si="42"/>
        <v>4284.2901189186341</v>
      </c>
      <c r="AI45" s="129">
        <f t="shared" si="42"/>
        <v>4333.5594552861985</v>
      </c>
      <c r="AJ45" s="129">
        <f t="shared" si="42"/>
        <v>4383.3953890219909</v>
      </c>
      <c r="AK45" s="129">
        <f t="shared" si="42"/>
        <v>4433.804435995743</v>
      </c>
      <c r="AL45" s="129">
        <f t="shared" si="42"/>
        <v>4484.7931870096945</v>
      </c>
      <c r="AM45" s="129">
        <f t="shared" si="42"/>
        <v>4536.3683086603069</v>
      </c>
      <c r="AN45" s="129">
        <f t="shared" si="42"/>
        <v>4588.5365442099001</v>
      </c>
      <c r="AO45" s="129">
        <f t="shared" si="42"/>
        <v>4641.3047144683142</v>
      </c>
      <c r="AP45" s="129">
        <f t="shared" si="42"/>
        <v>4694.6797186847007</v>
      </c>
      <c r="AQ45" s="129">
        <f t="shared" si="42"/>
        <v>4748.6685354495748</v>
      </c>
      <c r="AR45" s="129">
        <f t="shared" si="42"/>
        <v>4803.2782236072453</v>
      </c>
      <c r="AS45" s="129">
        <f t="shared" si="42"/>
        <v>4858.5159231787293</v>
      </c>
    </row>
    <row r="46" spans="1:49" s="93" customFormat="1">
      <c r="A46" s="250" t="s">
        <v>199</v>
      </c>
      <c r="B46" s="114" t="s">
        <v>189</v>
      </c>
      <c r="C46" s="133" t="s">
        <v>59</v>
      </c>
      <c r="D46" s="134">
        <v>777.33816500000012</v>
      </c>
      <c r="E46" s="134">
        <f t="shared" ref="E46:AS50" si="43">D46*(1+E$40/2)</f>
        <v>789.3869065575002</v>
      </c>
      <c r="F46" s="134">
        <f t="shared" si="43"/>
        <v>799.25424288946897</v>
      </c>
      <c r="G46" s="134">
        <f t="shared" si="43"/>
        <v>810.04417516847684</v>
      </c>
      <c r="H46" s="134">
        <f t="shared" si="43"/>
        <v>820.57474944566695</v>
      </c>
      <c r="I46" s="134">
        <f t="shared" si="43"/>
        <v>832.06279593790634</v>
      </c>
      <c r="J46" s="134">
        <f t="shared" si="43"/>
        <v>839.96739249931647</v>
      </c>
      <c r="K46" s="134">
        <f t="shared" si="43"/>
        <v>847.73709087993518</v>
      </c>
      <c r="L46" s="134">
        <f t="shared" si="43"/>
        <v>854.94285615241461</v>
      </c>
      <c r="M46" s="134">
        <f t="shared" si="43"/>
        <v>861.78239900163396</v>
      </c>
      <c r="N46" s="134">
        <f t="shared" si="43"/>
        <v>868.46121259389656</v>
      </c>
      <c r="O46" s="134">
        <f t="shared" si="43"/>
        <v>874.9746716883509</v>
      </c>
      <c r="P46" s="134">
        <f t="shared" si="43"/>
        <v>881.31823805809142</v>
      </c>
      <c r="Q46" s="134">
        <f t="shared" si="43"/>
        <v>887.7077952840126</v>
      </c>
      <c r="R46" s="134">
        <f t="shared" si="43"/>
        <v>894.14367679982172</v>
      </c>
      <c r="S46" s="134">
        <f t="shared" si="43"/>
        <v>900.40268253742033</v>
      </c>
      <c r="T46" s="134">
        <f t="shared" si="43"/>
        <v>906.70550131518223</v>
      </c>
      <c r="U46" s="134">
        <f t="shared" si="43"/>
        <v>913.05243982438844</v>
      </c>
      <c r="V46" s="134">
        <f t="shared" si="43"/>
        <v>919.2155437932031</v>
      </c>
      <c r="W46" s="134">
        <f t="shared" si="43"/>
        <v>925.42024871380727</v>
      </c>
      <c r="X46" s="134">
        <f t="shared" si="43"/>
        <v>931.43548033044692</v>
      </c>
      <c r="Y46" s="134">
        <f t="shared" si="43"/>
        <v>937.25695208251227</v>
      </c>
      <c r="Z46" s="134">
        <f t="shared" si="43"/>
        <v>943.11480803302811</v>
      </c>
      <c r="AA46" s="134">
        <f t="shared" si="43"/>
        <v>948.77349688122627</v>
      </c>
      <c r="AB46" s="134">
        <f t="shared" si="43"/>
        <v>954.46613786251362</v>
      </c>
      <c r="AC46" s="134">
        <f t="shared" si="43"/>
        <v>960.19293468968874</v>
      </c>
      <c r="AD46" s="134">
        <f t="shared" si="43"/>
        <v>965.71404406415434</v>
      </c>
      <c r="AE46" s="134">
        <f t="shared" si="43"/>
        <v>971.26689981752315</v>
      </c>
      <c r="AF46" s="134">
        <f t="shared" si="43"/>
        <v>976.85168449147386</v>
      </c>
      <c r="AG46" s="134">
        <f t="shared" si="43"/>
        <v>982.46858167729977</v>
      </c>
      <c r="AH46" s="134">
        <f t="shared" si="43"/>
        <v>988.11777602194411</v>
      </c>
      <c r="AI46" s="134">
        <f t="shared" si="43"/>
        <v>993.79945323407026</v>
      </c>
      <c r="AJ46" s="134">
        <f t="shared" si="43"/>
        <v>999.51380009016611</v>
      </c>
      <c r="AK46" s="134">
        <f t="shared" si="43"/>
        <v>1005.2610044406845</v>
      </c>
      <c r="AL46" s="134">
        <f t="shared" si="43"/>
        <v>1011.0412552162184</v>
      </c>
      <c r="AM46" s="134">
        <f t="shared" si="43"/>
        <v>1016.8547424337115</v>
      </c>
      <c r="AN46" s="134">
        <f t="shared" si="43"/>
        <v>1022.7016572027053</v>
      </c>
      <c r="AO46" s="134">
        <f t="shared" si="43"/>
        <v>1028.5821917316207</v>
      </c>
      <c r="AP46" s="134">
        <f t="shared" si="43"/>
        <v>1034.4965393340774</v>
      </c>
      <c r="AQ46" s="134">
        <f t="shared" si="43"/>
        <v>1040.4448944352482</v>
      </c>
      <c r="AR46" s="134">
        <f t="shared" si="43"/>
        <v>1046.4274525782507</v>
      </c>
      <c r="AS46" s="134">
        <f t="shared" si="43"/>
        <v>1052.4444104305755</v>
      </c>
    </row>
    <row r="47" spans="1:49" s="93" customFormat="1">
      <c r="A47" s="251" t="s">
        <v>200</v>
      </c>
      <c r="B47" s="118" t="s">
        <v>190</v>
      </c>
      <c r="C47" s="135" t="s">
        <v>59</v>
      </c>
      <c r="D47" s="136">
        <v>877.36131000000012</v>
      </c>
      <c r="E47" s="136">
        <f t="shared" ref="E47:T47" si="44">D47*(1+E$40/2)</f>
        <v>890.96041030500021</v>
      </c>
      <c r="F47" s="136">
        <f t="shared" si="44"/>
        <v>902.09741543381267</v>
      </c>
      <c r="G47" s="136">
        <f t="shared" si="44"/>
        <v>914.27573054216919</v>
      </c>
      <c r="H47" s="136">
        <f t="shared" si="44"/>
        <v>926.16131503921724</v>
      </c>
      <c r="I47" s="136">
        <f t="shared" si="44"/>
        <v>939.12757344976626</v>
      </c>
      <c r="J47" s="136">
        <f t="shared" si="44"/>
        <v>948.04928539753905</v>
      </c>
      <c r="K47" s="136">
        <f t="shared" si="44"/>
        <v>956.81874128746631</v>
      </c>
      <c r="L47" s="136">
        <f t="shared" si="44"/>
        <v>964.95170058840972</v>
      </c>
      <c r="M47" s="136">
        <f t="shared" si="44"/>
        <v>972.67131419311704</v>
      </c>
      <c r="N47" s="136">
        <f t="shared" si="44"/>
        <v>980.20951687811362</v>
      </c>
      <c r="O47" s="136">
        <f t="shared" si="44"/>
        <v>987.56108825469948</v>
      </c>
      <c r="P47" s="136">
        <f t="shared" si="44"/>
        <v>994.72090614454601</v>
      </c>
      <c r="Q47" s="136">
        <f t="shared" si="44"/>
        <v>1001.932632714094</v>
      </c>
      <c r="R47" s="136">
        <f t="shared" si="44"/>
        <v>1009.1966443012711</v>
      </c>
      <c r="S47" s="136">
        <f t="shared" si="44"/>
        <v>1016.2610208113799</v>
      </c>
      <c r="T47" s="136">
        <f t="shared" si="44"/>
        <v>1023.3748479570595</v>
      </c>
      <c r="U47" s="136">
        <f t="shared" si="43"/>
        <v>1030.5384718927587</v>
      </c>
      <c r="V47" s="136">
        <f t="shared" si="43"/>
        <v>1037.4946065780348</v>
      </c>
      <c r="W47" s="136">
        <f t="shared" si="43"/>
        <v>1044.4976951724366</v>
      </c>
      <c r="X47" s="136">
        <f t="shared" si="43"/>
        <v>1051.2869301910573</v>
      </c>
      <c r="Y47" s="136">
        <f t="shared" si="43"/>
        <v>1057.8574735047514</v>
      </c>
      <c r="Z47" s="136">
        <f t="shared" si="43"/>
        <v>1064.4690827141562</v>
      </c>
      <c r="AA47" s="136">
        <f t="shared" si="43"/>
        <v>1070.8558972104411</v>
      </c>
      <c r="AB47" s="136">
        <f t="shared" si="43"/>
        <v>1077.2810325937037</v>
      </c>
      <c r="AC47" s="136">
        <f t="shared" si="43"/>
        <v>1083.744718789266</v>
      </c>
      <c r="AD47" s="136">
        <f t="shared" si="43"/>
        <v>1089.9762509223042</v>
      </c>
      <c r="AE47" s="136">
        <f t="shared" si="43"/>
        <v>1096.2436143651073</v>
      </c>
      <c r="AF47" s="136">
        <f t="shared" si="43"/>
        <v>1102.5470151477066</v>
      </c>
      <c r="AG47" s="136">
        <f t="shared" si="43"/>
        <v>1108.8866604848058</v>
      </c>
      <c r="AH47" s="136">
        <f t="shared" si="43"/>
        <v>1115.2627587825934</v>
      </c>
      <c r="AI47" s="136">
        <f t="shared" si="43"/>
        <v>1121.6755196455933</v>
      </c>
      <c r="AJ47" s="136">
        <f t="shared" si="43"/>
        <v>1128.1251538835554</v>
      </c>
      <c r="AK47" s="136">
        <f t="shared" si="43"/>
        <v>1134.6118735183857</v>
      </c>
      <c r="AL47" s="136">
        <f t="shared" si="43"/>
        <v>1141.1358917911164</v>
      </c>
      <c r="AM47" s="136">
        <f t="shared" si="43"/>
        <v>1147.6974231689153</v>
      </c>
      <c r="AN47" s="136">
        <f t="shared" si="43"/>
        <v>1154.2966833521364</v>
      </c>
      <c r="AO47" s="136">
        <f t="shared" si="43"/>
        <v>1160.933889281411</v>
      </c>
      <c r="AP47" s="136">
        <f t="shared" si="43"/>
        <v>1167.6092591447791</v>
      </c>
      <c r="AQ47" s="136">
        <f t="shared" si="43"/>
        <v>1174.3230123848616</v>
      </c>
      <c r="AR47" s="136">
        <f t="shared" si="43"/>
        <v>1181.0753697060745</v>
      </c>
      <c r="AS47" s="136">
        <f t="shared" si="43"/>
        <v>1187.8665530818844</v>
      </c>
    </row>
    <row r="48" spans="1:49" s="93" customFormat="1">
      <c r="A48" s="251" t="s">
        <v>197</v>
      </c>
      <c r="B48" s="118" t="s">
        <v>191</v>
      </c>
      <c r="C48" s="135" t="s">
        <v>59</v>
      </c>
      <c r="D48" s="136">
        <v>960.23646500000007</v>
      </c>
      <c r="E48" s="136">
        <f t="shared" si="43"/>
        <v>975.1201302075001</v>
      </c>
      <c r="F48" s="136">
        <f t="shared" si="43"/>
        <v>987.30913183509381</v>
      </c>
      <c r="G48" s="136">
        <f t="shared" si="43"/>
        <v>1000.6378051148677</v>
      </c>
      <c r="H48" s="136">
        <f t="shared" si="43"/>
        <v>1013.6460965813609</v>
      </c>
      <c r="I48" s="136">
        <f t="shared" si="43"/>
        <v>1027.8371419334999</v>
      </c>
      <c r="J48" s="136">
        <f t="shared" si="43"/>
        <v>1037.6015947818682</v>
      </c>
      <c r="K48" s="136">
        <f t="shared" si="43"/>
        <v>1047.1994095336006</v>
      </c>
      <c r="L48" s="136">
        <f t="shared" si="43"/>
        <v>1056.1006045146362</v>
      </c>
      <c r="M48" s="136">
        <f t="shared" si="43"/>
        <v>1064.5494093507532</v>
      </c>
      <c r="N48" s="136">
        <f t="shared" si="43"/>
        <v>1072.7996672732215</v>
      </c>
      <c r="O48" s="136">
        <f t="shared" si="43"/>
        <v>1080.8456647777707</v>
      </c>
      <c r="P48" s="136">
        <f t="shared" si="43"/>
        <v>1088.6817958474096</v>
      </c>
      <c r="Q48" s="136">
        <f t="shared" si="43"/>
        <v>1096.5747388673033</v>
      </c>
      <c r="R48" s="136">
        <f t="shared" si="43"/>
        <v>1104.5249057240912</v>
      </c>
      <c r="S48" s="136">
        <f t="shared" si="43"/>
        <v>1112.2565800641598</v>
      </c>
      <c r="T48" s="136">
        <f t="shared" si="43"/>
        <v>1120.0423761246088</v>
      </c>
      <c r="U48" s="136">
        <f t="shared" si="43"/>
        <v>1127.882672757481</v>
      </c>
      <c r="V48" s="136">
        <f t="shared" si="43"/>
        <v>1135.495880798594</v>
      </c>
      <c r="W48" s="136">
        <f t="shared" si="43"/>
        <v>1143.1604779939846</v>
      </c>
      <c r="X48" s="136">
        <f t="shared" si="43"/>
        <v>1150.5910211009455</v>
      </c>
      <c r="Y48" s="136">
        <f t="shared" si="43"/>
        <v>1157.7822149828264</v>
      </c>
      <c r="Z48" s="136">
        <f t="shared" si="43"/>
        <v>1165.0183538264691</v>
      </c>
      <c r="AA48" s="136">
        <f t="shared" si="43"/>
        <v>1172.008463949428</v>
      </c>
      <c r="AB48" s="136">
        <f t="shared" si="43"/>
        <v>1179.0405147331246</v>
      </c>
      <c r="AC48" s="136">
        <f t="shared" si="43"/>
        <v>1186.1147578215234</v>
      </c>
      <c r="AD48" s="136">
        <f t="shared" si="43"/>
        <v>1192.9349176789972</v>
      </c>
      <c r="AE48" s="136">
        <f t="shared" si="43"/>
        <v>1199.7942934556513</v>
      </c>
      <c r="AF48" s="136">
        <f t="shared" si="43"/>
        <v>1206.6931106430213</v>
      </c>
      <c r="AG48" s="136">
        <f t="shared" si="43"/>
        <v>1213.6315960292186</v>
      </c>
      <c r="AH48" s="136">
        <f t="shared" si="43"/>
        <v>1220.6099777063864</v>
      </c>
      <c r="AI48" s="136">
        <f t="shared" si="43"/>
        <v>1227.6284850781981</v>
      </c>
      <c r="AJ48" s="136">
        <f t="shared" si="43"/>
        <v>1234.6873488673975</v>
      </c>
      <c r="AK48" s="136">
        <f t="shared" si="43"/>
        <v>1241.786801123385</v>
      </c>
      <c r="AL48" s="136">
        <f t="shared" si="43"/>
        <v>1248.9270752298444</v>
      </c>
      <c r="AM48" s="136">
        <f t="shared" si="43"/>
        <v>1256.1084059124159</v>
      </c>
      <c r="AN48" s="136">
        <f t="shared" si="43"/>
        <v>1263.3310292464123</v>
      </c>
      <c r="AO48" s="136">
        <f t="shared" si="43"/>
        <v>1270.5951826645792</v>
      </c>
      <c r="AP48" s="136">
        <f t="shared" si="43"/>
        <v>1277.9011049649005</v>
      </c>
      <c r="AQ48" s="136">
        <f t="shared" si="43"/>
        <v>1285.2490363184486</v>
      </c>
      <c r="AR48" s="136">
        <f t="shared" si="43"/>
        <v>1292.6392182772795</v>
      </c>
      <c r="AS48" s="136">
        <f t="shared" si="43"/>
        <v>1300.0718937823738</v>
      </c>
    </row>
    <row r="49" spans="1:45" s="93" customFormat="1">
      <c r="A49" s="251" t="s">
        <v>201</v>
      </c>
      <c r="B49" s="118" t="s">
        <v>192</v>
      </c>
      <c r="C49" s="135" t="s">
        <v>59</v>
      </c>
      <c r="D49" s="136">
        <v>1013.5869000000001</v>
      </c>
      <c r="E49" s="136">
        <f t="shared" si="43"/>
        <v>1029.2974969500001</v>
      </c>
      <c r="F49" s="136">
        <f t="shared" si="43"/>
        <v>1042.1637156618751</v>
      </c>
      <c r="G49" s="136">
        <f t="shared" si="43"/>
        <v>1056.2329258233106</v>
      </c>
      <c r="H49" s="136">
        <f t="shared" si="43"/>
        <v>1069.9639538590134</v>
      </c>
      <c r="I49" s="136">
        <f t="shared" si="43"/>
        <v>1084.9434492130397</v>
      </c>
      <c r="J49" s="136">
        <f t="shared" si="43"/>
        <v>1095.2504119805637</v>
      </c>
      <c r="K49" s="136">
        <f t="shared" si="43"/>
        <v>1105.3814782913839</v>
      </c>
      <c r="L49" s="136">
        <f t="shared" si="43"/>
        <v>1114.7772208568606</v>
      </c>
      <c r="M49" s="136">
        <f t="shared" si="43"/>
        <v>1123.6954386237155</v>
      </c>
      <c r="N49" s="136">
        <f t="shared" si="43"/>
        <v>1132.4040782730492</v>
      </c>
      <c r="O49" s="136">
        <f t="shared" si="43"/>
        <v>1140.8971088600972</v>
      </c>
      <c r="P49" s="136">
        <f t="shared" si="43"/>
        <v>1149.1686128993329</v>
      </c>
      <c r="Q49" s="136">
        <f t="shared" si="43"/>
        <v>1157.500085342853</v>
      </c>
      <c r="R49" s="136">
        <f t="shared" si="43"/>
        <v>1165.8919609615887</v>
      </c>
      <c r="S49" s="136">
        <f t="shared" si="43"/>
        <v>1174.0532046883197</v>
      </c>
      <c r="T49" s="136">
        <f t="shared" si="43"/>
        <v>1182.2715771211379</v>
      </c>
      <c r="U49" s="136">
        <f t="shared" si="43"/>
        <v>1190.5474781609857</v>
      </c>
      <c r="V49" s="136">
        <f t="shared" si="43"/>
        <v>1198.5836736385725</v>
      </c>
      <c r="W49" s="136">
        <f t="shared" si="43"/>
        <v>1206.6741134356328</v>
      </c>
      <c r="X49" s="136">
        <f t="shared" si="43"/>
        <v>1214.5174951729643</v>
      </c>
      <c r="Y49" s="136">
        <f t="shared" si="43"/>
        <v>1222.1082295177955</v>
      </c>
      <c r="Z49" s="136">
        <f t="shared" si="43"/>
        <v>1229.7464059522817</v>
      </c>
      <c r="AA49" s="136">
        <f t="shared" si="43"/>
        <v>1237.1248843879955</v>
      </c>
      <c r="AB49" s="136">
        <f t="shared" si="43"/>
        <v>1244.5476336943234</v>
      </c>
      <c r="AC49" s="136">
        <f t="shared" si="43"/>
        <v>1252.0149194964893</v>
      </c>
      <c r="AD49" s="136">
        <f t="shared" si="43"/>
        <v>1259.2140052835939</v>
      </c>
      <c r="AE49" s="136">
        <f t="shared" si="43"/>
        <v>1266.4544858139745</v>
      </c>
      <c r="AF49" s="136">
        <f t="shared" si="43"/>
        <v>1273.7365991074048</v>
      </c>
      <c r="AG49" s="136">
        <f t="shared" si="43"/>
        <v>1281.0605845522723</v>
      </c>
      <c r="AH49" s="136">
        <f t="shared" si="43"/>
        <v>1288.4266829134478</v>
      </c>
      <c r="AI49" s="136">
        <f t="shared" si="43"/>
        <v>1295.8351363402001</v>
      </c>
      <c r="AJ49" s="136">
        <f t="shared" si="43"/>
        <v>1303.2861883741562</v>
      </c>
      <c r="AK49" s="136">
        <f t="shared" si="43"/>
        <v>1310.7800839573074</v>
      </c>
      <c r="AL49" s="136">
        <f t="shared" si="43"/>
        <v>1318.3170694400619</v>
      </c>
      <c r="AM49" s="136">
        <f t="shared" si="43"/>
        <v>1325.8973925893422</v>
      </c>
      <c r="AN49" s="136">
        <f t="shared" si="43"/>
        <v>1333.5213025967307</v>
      </c>
      <c r="AO49" s="136">
        <f t="shared" si="43"/>
        <v>1341.1890500866618</v>
      </c>
      <c r="AP49" s="136">
        <f t="shared" si="43"/>
        <v>1348.9008871246601</v>
      </c>
      <c r="AQ49" s="136">
        <f t="shared" si="43"/>
        <v>1356.6570672256269</v>
      </c>
      <c r="AR49" s="136">
        <f t="shared" si="43"/>
        <v>1364.4578453621741</v>
      </c>
      <c r="AS49" s="136">
        <f t="shared" si="43"/>
        <v>1372.3034779730065</v>
      </c>
    </row>
    <row r="50" spans="1:45" s="93" customFormat="1">
      <c r="A50" s="251" t="s">
        <v>202</v>
      </c>
      <c r="B50" s="118" t="s">
        <v>193</v>
      </c>
      <c r="C50" s="135" t="s">
        <v>59</v>
      </c>
      <c r="D50" s="136">
        <v>1164.095685</v>
      </c>
      <c r="E50" s="136">
        <f t="shared" si="43"/>
        <v>1182.1391681175</v>
      </c>
      <c r="F50" s="136">
        <f t="shared" si="43"/>
        <v>1196.9159077189688</v>
      </c>
      <c r="G50" s="136">
        <f t="shared" si="43"/>
        <v>1213.0742724731749</v>
      </c>
      <c r="H50" s="136">
        <f t="shared" si="43"/>
        <v>1228.844238015326</v>
      </c>
      <c r="I50" s="136">
        <f t="shared" si="43"/>
        <v>1246.0480573475406</v>
      </c>
      <c r="J50" s="136">
        <f t="shared" si="43"/>
        <v>1257.8855138923423</v>
      </c>
      <c r="K50" s="136">
        <f t="shared" si="43"/>
        <v>1269.5209548958464</v>
      </c>
      <c r="L50" s="136">
        <f t="shared" si="43"/>
        <v>1280.3118830124611</v>
      </c>
      <c r="M50" s="136">
        <f t="shared" si="43"/>
        <v>1290.5543780765609</v>
      </c>
      <c r="N50" s="136">
        <f t="shared" si="43"/>
        <v>1300.5561745066541</v>
      </c>
      <c r="O50" s="136">
        <f t="shared" si="43"/>
        <v>1310.3103458154542</v>
      </c>
      <c r="P50" s="136">
        <f t="shared" si="43"/>
        <v>1319.8100958226162</v>
      </c>
      <c r="Q50" s="136">
        <f t="shared" si="43"/>
        <v>1329.37871901733</v>
      </c>
      <c r="R50" s="136">
        <f t="shared" si="43"/>
        <v>1339.0167147302056</v>
      </c>
      <c r="S50" s="136">
        <f t="shared" si="43"/>
        <v>1348.3898317333169</v>
      </c>
      <c r="T50" s="136">
        <f t="shared" si="43"/>
        <v>1357.8285605554499</v>
      </c>
      <c r="U50" s="136">
        <f t="shared" si="43"/>
        <v>1367.3333604793379</v>
      </c>
      <c r="V50" s="136">
        <f t="shared" si="43"/>
        <v>1376.5628606625735</v>
      </c>
      <c r="W50" s="136">
        <f t="shared" si="43"/>
        <v>1385.854659972046</v>
      </c>
      <c r="X50" s="136">
        <f t="shared" si="43"/>
        <v>1394.8627152618642</v>
      </c>
      <c r="Y50" s="136">
        <f t="shared" si="43"/>
        <v>1403.5806072322509</v>
      </c>
      <c r="Z50" s="136">
        <f t="shared" si="43"/>
        <v>1412.3529860274527</v>
      </c>
      <c r="AA50" s="136">
        <f t="shared" si="43"/>
        <v>1420.8271039436174</v>
      </c>
      <c r="AB50" s="136">
        <f t="shared" si="43"/>
        <v>1429.3520665672791</v>
      </c>
      <c r="AC50" s="136">
        <f t="shared" si="43"/>
        <v>1437.9281789666827</v>
      </c>
      <c r="AD50" s="136">
        <f t="shared" si="43"/>
        <v>1446.196265995741</v>
      </c>
      <c r="AE50" s="136">
        <f t="shared" si="43"/>
        <v>1454.5118945252163</v>
      </c>
      <c r="AF50" s="136">
        <f t="shared" si="43"/>
        <v>1462.8753379187362</v>
      </c>
      <c r="AG50" s="136">
        <f t="shared" si="43"/>
        <v>1471.286871111769</v>
      </c>
      <c r="AH50" s="136">
        <f t="shared" si="43"/>
        <v>1479.7467706206614</v>
      </c>
      <c r="AI50" s="136">
        <f t="shared" si="43"/>
        <v>1488.2553145517302</v>
      </c>
      <c r="AJ50" s="136">
        <f t="shared" si="43"/>
        <v>1496.8127826104026</v>
      </c>
      <c r="AK50" s="136">
        <f t="shared" si="43"/>
        <v>1505.4194561104123</v>
      </c>
      <c r="AL50" s="136">
        <f t="shared" si="43"/>
        <v>1514.0756179830471</v>
      </c>
      <c r="AM50" s="136">
        <f t="shared" si="43"/>
        <v>1522.7815527864495</v>
      </c>
      <c r="AN50" s="136">
        <f t="shared" si="43"/>
        <v>1531.5375467149715</v>
      </c>
      <c r="AO50" s="136">
        <f t="shared" si="43"/>
        <v>1540.3438876085825</v>
      </c>
      <c r="AP50" s="136">
        <f t="shared" si="43"/>
        <v>1549.2008649623317</v>
      </c>
      <c r="AQ50" s="136">
        <f t="shared" si="43"/>
        <v>1558.108769935865</v>
      </c>
      <c r="AR50" s="136">
        <f t="shared" si="43"/>
        <v>1567.0678953629961</v>
      </c>
      <c r="AS50" s="136">
        <f t="shared" si="43"/>
        <v>1576.0785357613331</v>
      </c>
    </row>
    <row r="51" spans="1:45" s="92" customFormat="1">
      <c r="A51" s="252" t="s">
        <v>202</v>
      </c>
      <c r="B51" s="139" t="s">
        <v>208</v>
      </c>
      <c r="C51" s="248" t="s">
        <v>59</v>
      </c>
      <c r="D51" s="249" t="str">
        <f>IF($C$20="","",VLOOKUP($C$20,$A$46:$AS$50,D$36))</f>
        <v/>
      </c>
      <c r="E51" s="249" t="str">
        <f>IF($C$20="","",VLOOKUP($C$20,$A$46:$AS$50,E$36))</f>
        <v/>
      </c>
      <c r="F51" s="249" t="str">
        <f>IF($C$20="","",VLOOKUP($C$20,$A$46:$AS$50,F$36))</f>
        <v/>
      </c>
      <c r="G51" s="249" t="str">
        <f>IF($C$20="","",VLOOKUP($C$20,$A$46:$AS$50,G$36))</f>
        <v/>
      </c>
      <c r="H51" s="249" t="str">
        <f>IF($C$20="","",VLOOKUP($C$20,$A$46:$AS$50,H$36))</f>
        <v/>
      </c>
      <c r="I51" s="249" t="str">
        <f>IF($C$20="","",VLOOKUP($C$20,$A$46:$AS$50,I$36))</f>
        <v/>
      </c>
      <c r="J51" s="249" t="str">
        <f>IF($C$20="","",VLOOKUP($C$20,$A$46:$AS$50,J$36))</f>
        <v/>
      </c>
      <c r="K51" s="249" t="str">
        <f>IF($C$20="","",VLOOKUP($C$20,$A$46:$AS$50,K$36))</f>
        <v/>
      </c>
      <c r="L51" s="249" t="str">
        <f>IF($C$20="","",VLOOKUP($C$20,$A$46:$AS$50,L$36))</f>
        <v/>
      </c>
      <c r="M51" s="249" t="str">
        <f>IF($C$20="","",VLOOKUP($C$20,$A$46:$AS$50,M$36))</f>
        <v/>
      </c>
      <c r="N51" s="249" t="str">
        <f>IF($C$20="","",VLOOKUP($C$20,$A$46:$AS$50,N$36))</f>
        <v/>
      </c>
      <c r="O51" s="249" t="str">
        <f>IF($C$20="","",VLOOKUP($C$20,$A$46:$AS$50,O$36))</f>
        <v/>
      </c>
      <c r="P51" s="249" t="str">
        <f>IF($C$20="","",VLOOKUP($C$20,$A$46:$AS$50,P$36))</f>
        <v/>
      </c>
      <c r="Q51" s="249" t="str">
        <f>IF($C$20="","",VLOOKUP($C$20,$A$46:$AS$50,Q$36))</f>
        <v/>
      </c>
      <c r="R51" s="249" t="str">
        <f>IF($C$20="","",VLOOKUP($C$20,$A$46:$AS$50,R$36))</f>
        <v/>
      </c>
      <c r="S51" s="249" t="str">
        <f>IF($C$20="","",VLOOKUP($C$20,$A$46:$AS$50,S$36))</f>
        <v/>
      </c>
      <c r="T51" s="249" t="str">
        <f>IF($C$20="","",VLOOKUP($C$20,$A$46:$AS$50,T$36))</f>
        <v/>
      </c>
      <c r="U51" s="249" t="str">
        <f>IF($C$20="","",VLOOKUP($C$20,$A$46:$AS$50,U$36))</f>
        <v/>
      </c>
      <c r="V51" s="249" t="str">
        <f>IF($C$20="","",VLOOKUP($C$20,$A$46:$AS$50,V$36))</f>
        <v/>
      </c>
      <c r="W51" s="249" t="str">
        <f>IF($C$20="","",VLOOKUP($C$20,$A$46:$AS$50,W$36))</f>
        <v/>
      </c>
      <c r="X51" s="249" t="str">
        <f>IF($C$20="","",VLOOKUP($C$20,$A$46:$AS$50,X$36))</f>
        <v/>
      </c>
      <c r="Y51" s="249" t="str">
        <f>IF($C$20="","",VLOOKUP($C$20,$A$46:$AS$50,Y$36))</f>
        <v/>
      </c>
      <c r="Z51" s="249" t="str">
        <f>IF($C$20="","",VLOOKUP($C$20,$A$46:$AS$50,Z$36))</f>
        <v/>
      </c>
      <c r="AA51" s="249" t="str">
        <f>IF($C$20="","",VLOOKUP($C$20,$A$46:$AS$50,AA$36))</f>
        <v/>
      </c>
      <c r="AB51" s="249" t="str">
        <f>IF($C$20="","",VLOOKUP($C$20,$A$46:$AS$50,AB$36))</f>
        <v/>
      </c>
      <c r="AC51" s="249" t="str">
        <f>IF($C$20="","",VLOOKUP($C$20,$A$46:$AS$50,AC$36))</f>
        <v/>
      </c>
      <c r="AD51" s="249" t="str">
        <f>IF($C$20="","",VLOOKUP($C$20,$A$46:$AS$50,AD$36))</f>
        <v/>
      </c>
      <c r="AE51" s="249" t="str">
        <f>IF($C$20="","",VLOOKUP($C$20,$A$46:$AS$50,AE$36))</f>
        <v/>
      </c>
      <c r="AF51" s="249" t="str">
        <f>IF($C$20="","",VLOOKUP($C$20,$A$46:$AS$50,AF$36))</f>
        <v/>
      </c>
      <c r="AG51" s="249" t="str">
        <f>IF($C$20="","",VLOOKUP($C$20,$A$46:$AS$50,AG$36))</f>
        <v/>
      </c>
      <c r="AH51" s="249" t="str">
        <f>IF($C$20="","",VLOOKUP($C$20,$A$46:$AS$50,AH$36))</f>
        <v/>
      </c>
      <c r="AI51" s="249" t="str">
        <f>IF($C$20="","",VLOOKUP($C$20,$A$46:$AS$50,AI$36))</f>
        <v/>
      </c>
      <c r="AJ51" s="249" t="str">
        <f>IF($C$20="","",VLOOKUP($C$20,$A$46:$AS$50,AJ$36))</f>
        <v/>
      </c>
      <c r="AK51" s="249" t="str">
        <f>IF($C$20="","",VLOOKUP($C$20,$A$46:$AS$50,AK$36))</f>
        <v/>
      </c>
      <c r="AL51" s="249" t="str">
        <f>IF($C$20="","",VLOOKUP($C$20,$A$46:$AS$50,AL$36))</f>
        <v/>
      </c>
      <c r="AM51" s="249" t="str">
        <f>IF($C$20="","",VLOOKUP($C$20,$A$46:$AS$50,AM$36))</f>
        <v/>
      </c>
      <c r="AN51" s="249" t="str">
        <f>IF($C$20="","",VLOOKUP($C$20,$A$46:$AS$50,AN$36))</f>
        <v/>
      </c>
      <c r="AO51" s="249" t="str">
        <f>IF($C$20="","",VLOOKUP($C$20,$A$46:$AS$50,AO$36))</f>
        <v/>
      </c>
      <c r="AP51" s="249" t="str">
        <f>IF($C$20="","",VLOOKUP($C$20,$A$46:$AS$50,AP$36))</f>
        <v/>
      </c>
      <c r="AQ51" s="249" t="str">
        <f>IF($C$20="","",VLOOKUP($C$20,$A$46:$AS$50,AQ$36))</f>
        <v/>
      </c>
      <c r="AR51" s="249" t="str">
        <f>IF($C$20="","",VLOOKUP($C$20,$A$46:$AS$50,AR$36))</f>
        <v/>
      </c>
      <c r="AS51" s="249" t="str">
        <f>IF($C$20="","",VLOOKUP($C$20,$A$46:$AS$50,AS$36))</f>
        <v/>
      </c>
    </row>
    <row r="52" spans="1:45" s="55" customFormat="1" ht="21.75" customHeight="1">
      <c r="A52" s="54" t="s">
        <v>134</v>
      </c>
      <c r="B52" s="55" t="s">
        <v>135</v>
      </c>
    </row>
    <row r="53" spans="1:45" s="61" customFormat="1" ht="18.75" customHeight="1">
      <c r="A53" s="60"/>
      <c r="B53" s="61" t="s">
        <v>94</v>
      </c>
    </row>
    <row r="54" spans="1:45" s="93" customFormat="1">
      <c r="A54" s="52" t="s">
        <v>11</v>
      </c>
      <c r="B54" s="12" t="s">
        <v>95</v>
      </c>
      <c r="C54" s="253" t="s">
        <v>0</v>
      </c>
      <c r="D54" s="254" t="str">
        <f>IF(D10="","",D10)</f>
        <v/>
      </c>
      <c r="E54" s="255" t="str">
        <f t="shared" ref="E54:AG54" si="45">IF(D54="","",IF(D54-$D54&gt;=$D$30-1,"",D54+1))</f>
        <v/>
      </c>
      <c r="F54" s="255" t="str">
        <f t="shared" si="45"/>
        <v/>
      </c>
      <c r="G54" s="255" t="str">
        <f t="shared" si="45"/>
        <v/>
      </c>
      <c r="H54" s="255" t="str">
        <f t="shared" si="45"/>
        <v/>
      </c>
      <c r="I54" s="255" t="str">
        <f t="shared" si="45"/>
        <v/>
      </c>
      <c r="J54" s="255" t="str">
        <f t="shared" si="45"/>
        <v/>
      </c>
      <c r="K54" s="255" t="str">
        <f t="shared" si="45"/>
        <v/>
      </c>
      <c r="L54" s="255" t="str">
        <f t="shared" si="45"/>
        <v/>
      </c>
      <c r="M54" s="255" t="str">
        <f t="shared" si="45"/>
        <v/>
      </c>
      <c r="N54" s="255" t="str">
        <f t="shared" si="45"/>
        <v/>
      </c>
      <c r="O54" s="255" t="str">
        <f t="shared" si="45"/>
        <v/>
      </c>
      <c r="P54" s="255" t="str">
        <f t="shared" si="45"/>
        <v/>
      </c>
      <c r="Q54" s="255" t="str">
        <f t="shared" si="45"/>
        <v/>
      </c>
      <c r="R54" s="255" t="str">
        <f t="shared" si="45"/>
        <v/>
      </c>
      <c r="S54" s="255" t="str">
        <f t="shared" si="45"/>
        <v/>
      </c>
      <c r="T54" s="255" t="str">
        <f t="shared" si="45"/>
        <v/>
      </c>
      <c r="U54" s="255" t="str">
        <f t="shared" si="45"/>
        <v/>
      </c>
      <c r="V54" s="255" t="str">
        <f t="shared" si="45"/>
        <v/>
      </c>
      <c r="W54" s="255" t="str">
        <f t="shared" si="45"/>
        <v/>
      </c>
      <c r="X54" s="255" t="str">
        <f t="shared" si="45"/>
        <v/>
      </c>
      <c r="Y54" s="255" t="str">
        <f t="shared" si="45"/>
        <v/>
      </c>
      <c r="Z54" s="255" t="str">
        <f t="shared" si="45"/>
        <v/>
      </c>
      <c r="AA54" s="255" t="str">
        <f t="shared" si="45"/>
        <v/>
      </c>
      <c r="AB54" s="255" t="str">
        <f t="shared" si="45"/>
        <v/>
      </c>
      <c r="AC54" s="255" t="str">
        <f t="shared" si="45"/>
        <v/>
      </c>
      <c r="AD54" s="255" t="str">
        <f t="shared" si="45"/>
        <v/>
      </c>
      <c r="AE54" s="255" t="str">
        <f t="shared" si="45"/>
        <v/>
      </c>
      <c r="AF54" s="255" t="str">
        <f t="shared" si="45"/>
        <v/>
      </c>
      <c r="AG54" s="255" t="str">
        <f t="shared" si="45"/>
        <v/>
      </c>
    </row>
    <row r="55" spans="1:45" s="93" customFormat="1">
      <c r="A55" s="141">
        <v>1</v>
      </c>
      <c r="B55" s="11" t="str">
        <f>CONCATENATE("Wariant bezinwestycyjny: ",$C$16," w latach")</f>
        <v>Wariant bezinwestycyjny:  w latach</v>
      </c>
      <c r="C55" s="256" t="str">
        <f>IF($C$17="","",$C$17)</f>
        <v/>
      </c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</row>
    <row r="56" spans="1:45" s="93" customFormat="1">
      <c r="A56" s="142">
        <v>2</v>
      </c>
      <c r="B56" s="25" t="str">
        <f>CONCATENATE("Wariant I: ",$C$16," w latach")</f>
        <v>Wariant I:  w latach</v>
      </c>
      <c r="C56" s="258" t="str">
        <f t="shared" ref="C56:C58" si="46">IF($C$17="","",$C$17)</f>
        <v/>
      </c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</row>
    <row r="57" spans="1:45" s="93" customFormat="1">
      <c r="A57" s="142">
        <v>3</v>
      </c>
      <c r="B57" s="25" t="str">
        <f>CONCATENATE("Wariant II: ",$C$16," w latach")</f>
        <v>Wariant II:  w latach</v>
      </c>
      <c r="C57" s="258" t="str">
        <f t="shared" si="46"/>
        <v/>
      </c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</row>
    <row r="58" spans="1:45" s="93" customFormat="1">
      <c r="A58" s="155">
        <v>4</v>
      </c>
      <c r="B58" s="29" t="str">
        <f>CONCATENATE("Wariant III: ",$C$16," w latach")</f>
        <v>Wariant III:  w latach</v>
      </c>
      <c r="C58" s="260" t="str">
        <f t="shared" si="46"/>
        <v/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</row>
    <row r="59" spans="1:45" s="61" customFormat="1" ht="21" customHeight="1">
      <c r="A59" s="60"/>
      <c r="B59" s="61" t="s">
        <v>97</v>
      </c>
    </row>
    <row r="60" spans="1:45" s="14" customFormat="1">
      <c r="A60" s="53" t="s">
        <v>23</v>
      </c>
      <c r="B60" s="14" t="s">
        <v>63</v>
      </c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45">
      <c r="A61" s="52" t="s">
        <v>11</v>
      </c>
      <c r="B61" s="17" t="s">
        <v>2</v>
      </c>
      <c r="C61" s="13" t="s">
        <v>0</v>
      </c>
      <c r="D61" s="38" t="str">
        <f t="shared" ref="D61:AG61" si="47">IF(D$54="","",D$54)</f>
        <v/>
      </c>
      <c r="E61" s="38" t="str">
        <f t="shared" si="47"/>
        <v/>
      </c>
      <c r="F61" s="38" t="str">
        <f t="shared" si="47"/>
        <v/>
      </c>
      <c r="G61" s="38" t="str">
        <f t="shared" si="47"/>
        <v/>
      </c>
      <c r="H61" s="38" t="str">
        <f t="shared" si="47"/>
        <v/>
      </c>
      <c r="I61" s="38" t="str">
        <f t="shared" si="47"/>
        <v/>
      </c>
      <c r="J61" s="38" t="str">
        <f t="shared" si="47"/>
        <v/>
      </c>
      <c r="K61" s="38" t="str">
        <f t="shared" si="47"/>
        <v/>
      </c>
      <c r="L61" s="38" t="str">
        <f t="shared" si="47"/>
        <v/>
      </c>
      <c r="M61" s="38" t="str">
        <f t="shared" si="47"/>
        <v/>
      </c>
      <c r="N61" s="38" t="str">
        <f t="shared" si="47"/>
        <v/>
      </c>
      <c r="O61" s="38" t="str">
        <f t="shared" si="47"/>
        <v/>
      </c>
      <c r="P61" s="38" t="str">
        <f t="shared" si="47"/>
        <v/>
      </c>
      <c r="Q61" s="38" t="str">
        <f t="shared" si="47"/>
        <v/>
      </c>
      <c r="R61" s="38" t="str">
        <f t="shared" si="47"/>
        <v/>
      </c>
      <c r="S61" s="38" t="str">
        <f t="shared" si="47"/>
        <v/>
      </c>
      <c r="T61" s="38" t="str">
        <f t="shared" si="47"/>
        <v/>
      </c>
      <c r="U61" s="38" t="str">
        <f t="shared" si="47"/>
        <v/>
      </c>
      <c r="V61" s="38" t="str">
        <f t="shared" si="47"/>
        <v/>
      </c>
      <c r="W61" s="38" t="str">
        <f t="shared" si="47"/>
        <v/>
      </c>
      <c r="X61" s="38" t="str">
        <f t="shared" si="47"/>
        <v/>
      </c>
      <c r="Y61" s="38" t="str">
        <f t="shared" si="47"/>
        <v/>
      </c>
      <c r="Z61" s="38" t="str">
        <f t="shared" si="47"/>
        <v/>
      </c>
      <c r="AA61" s="38" t="str">
        <f t="shared" si="47"/>
        <v/>
      </c>
      <c r="AB61" s="38" t="str">
        <f t="shared" si="47"/>
        <v/>
      </c>
      <c r="AC61" s="38" t="str">
        <f t="shared" si="47"/>
        <v/>
      </c>
      <c r="AD61" s="38" t="str">
        <f t="shared" si="47"/>
        <v/>
      </c>
      <c r="AE61" s="38" t="str">
        <f t="shared" si="47"/>
        <v/>
      </c>
      <c r="AF61" s="38" t="str">
        <f t="shared" si="47"/>
        <v/>
      </c>
      <c r="AG61" s="38" t="str">
        <f t="shared" si="47"/>
        <v/>
      </c>
      <c r="AH61" s="6"/>
      <c r="AI61" s="6"/>
      <c r="AJ61" s="6"/>
      <c r="AN61" s="6"/>
    </row>
    <row r="62" spans="1:45">
      <c r="A62" s="48">
        <v>1</v>
      </c>
      <c r="B62" s="32" t="s">
        <v>64</v>
      </c>
      <c r="C62" s="33" t="s">
        <v>1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6"/>
      <c r="AI62" s="6"/>
      <c r="AJ62" s="6"/>
      <c r="AN62" s="6"/>
    </row>
    <row r="63" spans="1:45">
      <c r="A63" s="49">
        <v>2</v>
      </c>
      <c r="B63" s="34" t="s">
        <v>65</v>
      </c>
      <c r="C63" s="35" t="s">
        <v>1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6"/>
      <c r="AI63" s="6"/>
      <c r="AJ63" s="6"/>
      <c r="AN63" s="6"/>
    </row>
    <row r="64" spans="1:45">
      <c r="A64" s="49">
        <v>3</v>
      </c>
      <c r="B64" s="34" t="s">
        <v>66</v>
      </c>
      <c r="C64" s="35" t="s">
        <v>1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6"/>
      <c r="AI64" s="6"/>
      <c r="AJ64" s="6"/>
      <c r="AN64" s="6"/>
    </row>
    <row r="65" spans="1:40">
      <c r="A65" s="50">
        <v>4</v>
      </c>
      <c r="B65" s="36" t="s">
        <v>67</v>
      </c>
      <c r="C65" s="37" t="s">
        <v>1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6"/>
      <c r="AI65" s="6"/>
      <c r="AJ65" s="6"/>
      <c r="AN65" s="6"/>
    </row>
    <row r="66" spans="1:40" s="14" customFormat="1">
      <c r="A66" s="53" t="s">
        <v>132</v>
      </c>
      <c r="B66" s="14" t="s">
        <v>120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40" s="93" customFormat="1">
      <c r="A67" s="52" t="s">
        <v>11</v>
      </c>
      <c r="B67" s="262" t="s">
        <v>2</v>
      </c>
      <c r="C67" s="253" t="s">
        <v>0</v>
      </c>
      <c r="D67" s="255" t="str">
        <f t="shared" ref="D67:AG67" si="48">IF(D$54="","",D$54)</f>
        <v/>
      </c>
      <c r="E67" s="255" t="str">
        <f t="shared" si="48"/>
        <v/>
      </c>
      <c r="F67" s="255" t="str">
        <f t="shared" si="48"/>
        <v/>
      </c>
      <c r="G67" s="255" t="str">
        <f t="shared" si="48"/>
        <v/>
      </c>
      <c r="H67" s="255" t="str">
        <f t="shared" si="48"/>
        <v/>
      </c>
      <c r="I67" s="255" t="str">
        <f t="shared" si="48"/>
        <v/>
      </c>
      <c r="J67" s="255" t="str">
        <f t="shared" si="48"/>
        <v/>
      </c>
      <c r="K67" s="255" t="str">
        <f t="shared" si="48"/>
        <v/>
      </c>
      <c r="L67" s="255" t="str">
        <f t="shared" si="48"/>
        <v/>
      </c>
      <c r="M67" s="255" t="str">
        <f t="shared" si="48"/>
        <v/>
      </c>
      <c r="N67" s="255" t="str">
        <f t="shared" si="48"/>
        <v/>
      </c>
      <c r="O67" s="255" t="str">
        <f t="shared" si="48"/>
        <v/>
      </c>
      <c r="P67" s="255" t="str">
        <f t="shared" si="48"/>
        <v/>
      </c>
      <c r="Q67" s="255" t="str">
        <f t="shared" si="48"/>
        <v/>
      </c>
      <c r="R67" s="255" t="str">
        <f t="shared" si="48"/>
        <v/>
      </c>
      <c r="S67" s="255" t="str">
        <f t="shared" si="48"/>
        <v/>
      </c>
      <c r="T67" s="255" t="str">
        <f t="shared" si="48"/>
        <v/>
      </c>
      <c r="U67" s="255" t="str">
        <f t="shared" si="48"/>
        <v/>
      </c>
      <c r="V67" s="255" t="str">
        <f t="shared" si="48"/>
        <v/>
      </c>
      <c r="W67" s="255" t="str">
        <f t="shared" si="48"/>
        <v/>
      </c>
      <c r="X67" s="255" t="str">
        <f t="shared" si="48"/>
        <v/>
      </c>
      <c r="Y67" s="255" t="str">
        <f t="shared" si="48"/>
        <v/>
      </c>
      <c r="Z67" s="255" t="str">
        <f t="shared" si="48"/>
        <v/>
      </c>
      <c r="AA67" s="255" t="str">
        <f t="shared" si="48"/>
        <v/>
      </c>
      <c r="AB67" s="255" t="str">
        <f t="shared" si="48"/>
        <v/>
      </c>
      <c r="AC67" s="255" t="str">
        <f t="shared" si="48"/>
        <v/>
      </c>
      <c r="AD67" s="255" t="str">
        <f t="shared" si="48"/>
        <v/>
      </c>
      <c r="AE67" s="255" t="str">
        <f t="shared" si="48"/>
        <v/>
      </c>
      <c r="AF67" s="255" t="str">
        <f t="shared" si="48"/>
        <v/>
      </c>
      <c r="AG67" s="255" t="str">
        <f t="shared" si="48"/>
        <v/>
      </c>
    </row>
    <row r="68" spans="1:40" s="93" customFormat="1">
      <c r="A68" s="141">
        <v>1</v>
      </c>
      <c r="B68" s="263" t="s">
        <v>121</v>
      </c>
      <c r="C68" s="264" t="s">
        <v>1</v>
      </c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</row>
    <row r="69" spans="1:40" s="93" customFormat="1">
      <c r="A69" s="142">
        <v>2</v>
      </c>
      <c r="B69" s="143" t="s">
        <v>122</v>
      </c>
      <c r="C69" s="265" t="s">
        <v>1</v>
      </c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</row>
    <row r="70" spans="1:40" s="93" customFormat="1">
      <c r="A70" s="142">
        <v>3</v>
      </c>
      <c r="B70" s="143" t="s">
        <v>123</v>
      </c>
      <c r="C70" s="265" t="s">
        <v>1</v>
      </c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</row>
    <row r="71" spans="1:40" s="93" customFormat="1">
      <c r="A71" s="155">
        <v>4</v>
      </c>
      <c r="B71" s="266" t="s">
        <v>124</v>
      </c>
      <c r="C71" s="267" t="s">
        <v>1</v>
      </c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</row>
    <row r="72" spans="1:40" s="63" customFormat="1" ht="21" customHeight="1">
      <c r="A72" s="62" t="s">
        <v>130</v>
      </c>
      <c r="B72" s="63" t="s">
        <v>99</v>
      </c>
      <c r="C72" s="66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</row>
    <row r="73" spans="1:40" s="93" customFormat="1">
      <c r="A73" s="141">
        <v>1</v>
      </c>
      <c r="B73" s="263" t="s">
        <v>68</v>
      </c>
      <c r="C73" s="264" t="s">
        <v>98</v>
      </c>
      <c r="D73" s="166">
        <v>0</v>
      </c>
      <c r="E73" s="166" t="str">
        <f>IF(E$54="","",D73+1)</f>
        <v/>
      </c>
      <c r="F73" s="166" t="str">
        <f t="shared" ref="F73:AG73" si="49">IF(F$54="","",E73+1)</f>
        <v/>
      </c>
      <c r="G73" s="166" t="str">
        <f t="shared" si="49"/>
        <v/>
      </c>
      <c r="H73" s="166" t="str">
        <f t="shared" si="49"/>
        <v/>
      </c>
      <c r="I73" s="166" t="str">
        <f t="shared" si="49"/>
        <v/>
      </c>
      <c r="J73" s="166" t="str">
        <f t="shared" si="49"/>
        <v/>
      </c>
      <c r="K73" s="166" t="str">
        <f t="shared" si="49"/>
        <v/>
      </c>
      <c r="L73" s="166" t="str">
        <f t="shared" si="49"/>
        <v/>
      </c>
      <c r="M73" s="166" t="str">
        <f t="shared" si="49"/>
        <v/>
      </c>
      <c r="N73" s="166" t="str">
        <f t="shared" si="49"/>
        <v/>
      </c>
      <c r="O73" s="166" t="str">
        <f t="shared" si="49"/>
        <v/>
      </c>
      <c r="P73" s="166" t="str">
        <f t="shared" si="49"/>
        <v/>
      </c>
      <c r="Q73" s="166" t="str">
        <f t="shared" si="49"/>
        <v/>
      </c>
      <c r="R73" s="166" t="str">
        <f t="shared" si="49"/>
        <v/>
      </c>
      <c r="S73" s="166" t="str">
        <f t="shared" si="49"/>
        <v/>
      </c>
      <c r="T73" s="166" t="str">
        <f t="shared" si="49"/>
        <v/>
      </c>
      <c r="U73" s="166" t="str">
        <f t="shared" si="49"/>
        <v/>
      </c>
      <c r="V73" s="166" t="str">
        <f t="shared" si="49"/>
        <v/>
      </c>
      <c r="W73" s="166" t="str">
        <f t="shared" si="49"/>
        <v/>
      </c>
      <c r="X73" s="166" t="str">
        <f t="shared" si="49"/>
        <v/>
      </c>
      <c r="Y73" s="166" t="str">
        <f t="shared" si="49"/>
        <v/>
      </c>
      <c r="Z73" s="166" t="str">
        <f t="shared" si="49"/>
        <v/>
      </c>
      <c r="AA73" s="166" t="str">
        <f t="shared" si="49"/>
        <v/>
      </c>
      <c r="AB73" s="166" t="str">
        <f t="shared" si="49"/>
        <v/>
      </c>
      <c r="AC73" s="166" t="str">
        <f t="shared" si="49"/>
        <v/>
      </c>
      <c r="AD73" s="166" t="str">
        <f t="shared" si="49"/>
        <v/>
      </c>
      <c r="AE73" s="166" t="str">
        <f t="shared" si="49"/>
        <v/>
      </c>
      <c r="AF73" s="166" t="str">
        <f t="shared" si="49"/>
        <v/>
      </c>
      <c r="AG73" s="166" t="str">
        <f t="shared" si="49"/>
        <v/>
      </c>
    </row>
    <row r="74" spans="1:40" s="93" customFormat="1">
      <c r="A74" s="142">
        <v>2</v>
      </c>
      <c r="B74" s="143" t="s">
        <v>73</v>
      </c>
      <c r="C74" s="265" t="s">
        <v>4</v>
      </c>
      <c r="D74" s="268">
        <f t="shared" ref="D74:AG74" si="50">IF(D$73="","",1/(1+$D$32)^D$73)</f>
        <v>1</v>
      </c>
      <c r="E74" s="269" t="str">
        <f t="shared" si="50"/>
        <v/>
      </c>
      <c r="F74" s="269" t="str">
        <f t="shared" si="50"/>
        <v/>
      </c>
      <c r="G74" s="269" t="str">
        <f t="shared" si="50"/>
        <v/>
      </c>
      <c r="H74" s="269" t="str">
        <f t="shared" si="50"/>
        <v/>
      </c>
      <c r="I74" s="269" t="str">
        <f t="shared" si="50"/>
        <v/>
      </c>
      <c r="J74" s="269" t="str">
        <f t="shared" si="50"/>
        <v/>
      </c>
      <c r="K74" s="269" t="str">
        <f t="shared" si="50"/>
        <v/>
      </c>
      <c r="L74" s="269" t="str">
        <f t="shared" si="50"/>
        <v/>
      </c>
      <c r="M74" s="269" t="str">
        <f t="shared" si="50"/>
        <v/>
      </c>
      <c r="N74" s="269" t="str">
        <f t="shared" si="50"/>
        <v/>
      </c>
      <c r="O74" s="269" t="str">
        <f t="shared" si="50"/>
        <v/>
      </c>
      <c r="P74" s="269" t="str">
        <f t="shared" si="50"/>
        <v/>
      </c>
      <c r="Q74" s="269" t="str">
        <f t="shared" si="50"/>
        <v/>
      </c>
      <c r="R74" s="269" t="str">
        <f t="shared" si="50"/>
        <v/>
      </c>
      <c r="S74" s="269" t="str">
        <f t="shared" si="50"/>
        <v/>
      </c>
      <c r="T74" s="269" t="str">
        <f t="shared" si="50"/>
        <v/>
      </c>
      <c r="U74" s="269" t="str">
        <f t="shared" si="50"/>
        <v/>
      </c>
      <c r="V74" s="269" t="str">
        <f t="shared" si="50"/>
        <v/>
      </c>
      <c r="W74" s="269" t="str">
        <f t="shared" si="50"/>
        <v/>
      </c>
      <c r="X74" s="269" t="str">
        <f t="shared" si="50"/>
        <v/>
      </c>
      <c r="Y74" s="269" t="str">
        <f t="shared" si="50"/>
        <v/>
      </c>
      <c r="Z74" s="269" t="str">
        <f t="shared" si="50"/>
        <v/>
      </c>
      <c r="AA74" s="269" t="str">
        <f t="shared" si="50"/>
        <v/>
      </c>
      <c r="AB74" s="269" t="str">
        <f t="shared" si="50"/>
        <v/>
      </c>
      <c r="AC74" s="269" t="str">
        <f t="shared" si="50"/>
        <v/>
      </c>
      <c r="AD74" s="269" t="str">
        <f t="shared" si="50"/>
        <v/>
      </c>
      <c r="AE74" s="269" t="str">
        <f t="shared" si="50"/>
        <v/>
      </c>
      <c r="AF74" s="269" t="str">
        <f t="shared" si="50"/>
        <v/>
      </c>
      <c r="AG74" s="269" t="str">
        <f t="shared" si="50"/>
        <v/>
      </c>
    </row>
    <row r="75" spans="1:40" s="93" customFormat="1" ht="12.75">
      <c r="A75" s="142">
        <v>3</v>
      </c>
      <c r="B75" s="143" t="s">
        <v>69</v>
      </c>
      <c r="C75" s="265" t="str">
        <f>CONCATENATE("zł/",$C$17)</f>
        <v>zł/</v>
      </c>
      <c r="D75" s="138">
        <f>IF(SUM(D55:AG55)=0,0,(SUMPRODUCT(D62:AG62,$D$74:$AG$74)+SUMPRODUCT(D68:AG68,$D$74:$AG$74))/SUMPRODUCT(D55:AG55,$D$74:$AG$74))</f>
        <v>0</v>
      </c>
      <c r="E75" s="270" t="str">
        <f t="shared" ref="E75:E76" si="51">IF(D75=MIN($D$75:$D$78),"&lt;――","")</f>
        <v>&lt;――</v>
      </c>
      <c r="F75" s="271" t="s">
        <v>88</v>
      </c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</row>
    <row r="76" spans="1:40" s="93" customFormat="1" ht="12.75">
      <c r="A76" s="142">
        <v>4</v>
      </c>
      <c r="B76" s="143" t="s">
        <v>70</v>
      </c>
      <c r="C76" s="265" t="str">
        <f>CONCATENATE("zł/",$C$17)</f>
        <v>zł/</v>
      </c>
      <c r="D76" s="138">
        <f>IF(SUM(D56:AG56)=0,0,(SUMPRODUCT(D63:AG63,$D$74:$AG$74)+SUMPRODUCT(D69:AG69,$D$74:$AG$74))/SUMPRODUCT(D56:AG56,$D$74:$AG$74))</f>
        <v>0</v>
      </c>
      <c r="E76" s="270" t="str">
        <f t="shared" si="51"/>
        <v>&lt;――</v>
      </c>
      <c r="F76" s="271" t="s">
        <v>89</v>
      </c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</row>
    <row r="77" spans="1:40" s="93" customFormat="1" ht="12.75">
      <c r="A77" s="142">
        <v>5</v>
      </c>
      <c r="B77" s="143" t="s">
        <v>71</v>
      </c>
      <c r="C77" s="265" t="str">
        <f>CONCATENATE("zł/",$C$17)</f>
        <v>zł/</v>
      </c>
      <c r="D77" s="138">
        <f>IF(SUM(D57:AG57)=0,0,(SUMPRODUCT(D64:AG64,$D$74:$AG$74)+SUMPRODUCT(D70:AG70,$D$74:$AG$74))/SUMPRODUCT(D57:AG57,$D$74:$AG$74))</f>
        <v>0</v>
      </c>
      <c r="E77" s="270" t="str">
        <f>IF(D77=MIN($D$75:$D$78),"&lt;――","")</f>
        <v>&lt;――</v>
      </c>
      <c r="F77" s="271" t="s">
        <v>90</v>
      </c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</row>
    <row r="78" spans="1:40" s="93" customFormat="1" ht="12.75">
      <c r="A78" s="155">
        <v>6</v>
      </c>
      <c r="B78" s="266" t="s">
        <v>72</v>
      </c>
      <c r="C78" s="267" t="str">
        <f>CONCATENATE("zł/",$C$17)</f>
        <v>zł/</v>
      </c>
      <c r="D78" s="272">
        <f>IF(SUM(D58:AG58)=0,0,(SUMPRODUCT(D65:AG65,$D$74:$AG$74)+SUMPRODUCT(D71:AG71,$D$74:$AG$74))/SUMPRODUCT(D58:AG58,$D$74:$AG$74))</f>
        <v>0</v>
      </c>
      <c r="E78" s="270" t="str">
        <f t="shared" ref="E78" si="52">IF(D78=MIN($D$75:$D$78),"&lt;――","")</f>
        <v>&lt;――</v>
      </c>
      <c r="F78" s="271" t="s">
        <v>91</v>
      </c>
      <c r="G78" s="131"/>
      <c r="H78" s="131"/>
      <c r="I78" s="131"/>
    </row>
    <row r="79" spans="1:40" s="464" customFormat="1" ht="22.5" customHeight="1">
      <c r="A79" s="461"/>
      <c r="B79" s="462" t="s">
        <v>96</v>
      </c>
      <c r="C79" s="463" t="str">
        <f>VLOOKUP(MIN($D$75:$D$78),D75:F78,3,FALSE)</f>
        <v>bezinwestycyjny</v>
      </c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  <c r="Q79" s="465"/>
      <c r="R79" s="465"/>
      <c r="S79" s="465"/>
      <c r="T79" s="465"/>
      <c r="U79" s="465"/>
      <c r="V79" s="465"/>
      <c r="W79" s="465"/>
      <c r="X79" s="465"/>
      <c r="Y79" s="465"/>
      <c r="Z79" s="465"/>
      <c r="AA79" s="465"/>
      <c r="AB79" s="465"/>
      <c r="AC79" s="465"/>
      <c r="AD79" s="465"/>
      <c r="AE79" s="465"/>
      <c r="AF79" s="465"/>
      <c r="AG79" s="465"/>
    </row>
    <row r="80" spans="1:40" s="57" customFormat="1" ht="24" customHeight="1">
      <c r="A80" s="56" t="s">
        <v>136</v>
      </c>
      <c r="B80" s="57" t="s">
        <v>137</v>
      </c>
    </row>
    <row r="81" spans="1:66" s="61" customFormat="1" ht="19.5" customHeight="1">
      <c r="A81" s="60"/>
      <c r="B81" s="61" t="s">
        <v>111</v>
      </c>
      <c r="AM81" s="61" t="s">
        <v>104</v>
      </c>
    </row>
    <row r="82" spans="1:66" s="1" customFormat="1" ht="11.25" customHeight="1">
      <c r="A82" s="476" t="s">
        <v>23</v>
      </c>
      <c r="B82" s="478" t="s">
        <v>153</v>
      </c>
      <c r="C82" s="480" t="s">
        <v>100</v>
      </c>
      <c r="D82" s="480" t="s">
        <v>62</v>
      </c>
      <c r="E82" s="482" t="s">
        <v>101</v>
      </c>
      <c r="F82" s="495" t="s">
        <v>118</v>
      </c>
      <c r="G82" s="41" t="str">
        <f>IF(D$54="","",IF(SUM(D184:$AG184)=0,"Faza oper.","Faza inwest."))</f>
        <v/>
      </c>
      <c r="H82" s="41" t="str">
        <f>IF(E$54="","",IF(SUM(E184:$AG184)=0,"Faza oper.","Faza inwest."))</f>
        <v/>
      </c>
      <c r="I82" s="41" t="str">
        <f>IF(F$54="","",IF(SUM(F184:$AG184)=0,"Faza oper.","Faza inwest."))</f>
        <v/>
      </c>
      <c r="J82" s="41" t="str">
        <f>IF(G$54="","",IF(SUM(G184:$AG184)=0,"Faza oper.","Faza inwest."))</f>
        <v/>
      </c>
      <c r="K82" s="41" t="str">
        <f>IF(H$54="","",IF(SUM(H184:$AG184)=0,"Faza oper.","Faza inwest."))</f>
        <v/>
      </c>
      <c r="L82" s="41" t="str">
        <f>IF(I$54="","",IF(SUM(I184:$AG184)=0,"Faza oper.","Faza inwest."))</f>
        <v/>
      </c>
      <c r="M82" s="41" t="str">
        <f>IF(J$54="","",IF(SUM(J184:$AG184)=0,"Faza oper.","Faza inwest."))</f>
        <v/>
      </c>
      <c r="N82" s="41" t="str">
        <f>IF(K$54="","",IF(SUM(K184:$AG184)=0,"Faza oper.","Faza inwest."))</f>
        <v/>
      </c>
      <c r="O82" s="41" t="str">
        <f>IF(L$54="","",IF(SUM(L184:$AG184)=0,"Faza oper.","Faza inwest."))</f>
        <v/>
      </c>
      <c r="P82" s="41" t="str">
        <f>IF(M$54="","",IF(SUM(M184:$AG184)=0,"Faza oper.","Faza inwest."))</f>
        <v/>
      </c>
      <c r="Q82" s="41" t="str">
        <f>IF(N$54="","",IF(SUM(N184:$AG184)=0,"Faza oper.","Faza inwest."))</f>
        <v/>
      </c>
      <c r="R82" s="41" t="str">
        <f>IF(O$54="","",IF(SUM(O184:$AG184)=0,"Faza oper.","Faza inwest."))</f>
        <v/>
      </c>
      <c r="S82" s="41" t="str">
        <f>IF(P$54="","",IF(SUM(P184:$AG184)=0,"Faza oper.","Faza inwest."))</f>
        <v/>
      </c>
      <c r="T82" s="41" t="str">
        <f>IF(Q$54="","",IF(SUM(Q184:$AG184)=0,"Faza oper.","Faza inwest."))</f>
        <v/>
      </c>
      <c r="U82" s="41" t="str">
        <f>IF(R$54="","",IF(SUM(R184:$AG184)=0,"Faza oper.","Faza inwest."))</f>
        <v/>
      </c>
      <c r="V82" s="41" t="str">
        <f>IF(S$54="","",IF(SUM(S184:$AG184)=0,"Faza oper.","Faza inwest."))</f>
        <v/>
      </c>
      <c r="W82" s="41" t="str">
        <f>IF(T$54="","",IF(SUM(T184:$AG184)=0,"Faza oper.","Faza inwest."))</f>
        <v/>
      </c>
      <c r="X82" s="41" t="str">
        <f>IF(U$54="","",IF(SUM(U184:$AG184)=0,"Faza oper.","Faza inwest."))</f>
        <v/>
      </c>
      <c r="Y82" s="41" t="str">
        <f>IF(V$54="","",IF(SUM(V184:$AG184)=0,"Faza oper.","Faza inwest."))</f>
        <v/>
      </c>
      <c r="Z82" s="41" t="str">
        <f>IF(W$54="","",IF(SUM(W184:$AG184)=0,"Faza oper.","Faza inwest."))</f>
        <v/>
      </c>
      <c r="AA82" s="41" t="str">
        <f>IF(X$54="","",IF(SUM(X184:$AG184)=0,"Faza oper.","Faza inwest."))</f>
        <v/>
      </c>
      <c r="AB82" s="41" t="str">
        <f>IF(Y$54="","",IF(SUM(Y184:$AG184)=0,"Faza oper.","Faza inwest."))</f>
        <v/>
      </c>
      <c r="AC82" s="41" t="str">
        <f>IF(Z$54="","",IF(SUM(Z184:$AG184)=0,"Faza oper.","Faza inwest."))</f>
        <v/>
      </c>
      <c r="AD82" s="41" t="str">
        <f>IF(AA$54="","",IF(SUM(AA184:$AG184)=0,"Faza oper.","Faza inwest."))</f>
        <v/>
      </c>
      <c r="AE82" s="41" t="str">
        <f>IF(AB$54="","",IF(SUM(AB184:$AG184)=0,"Faza oper.","Faza inwest."))</f>
        <v/>
      </c>
      <c r="AF82" s="41" t="str">
        <f>IF(AC$54="","",IF(SUM(AC184:$AG184)=0,"Faza oper.","Faza inwest."))</f>
        <v/>
      </c>
      <c r="AG82" s="41" t="str">
        <f>IF(AD$54="","",IF(SUM(AD184:$AG184)=0,"Faza oper.","Faza inwest."))</f>
        <v/>
      </c>
      <c r="AH82" s="41" t="str">
        <f>IF(AE$54="","",IF(SUM(AE184:$AG184)=0,"Faza oper.","Faza inwest."))</f>
        <v/>
      </c>
      <c r="AI82" s="41" t="str">
        <f>IF(AF$54="","",IF(SUM(AF184:$AG184)=0,"Faza oper.","Faza inwest."))</f>
        <v/>
      </c>
      <c r="AJ82" s="41" t="str">
        <f>IF(AG$54="","",IF(SUM(AG184:$AG184)=0,"Faza oper.","Faza inwest."))</f>
        <v/>
      </c>
      <c r="AK82" s="72" t="str">
        <f t="shared" ref="AK82:BN82" si="53">IF(G$82="","",G$82)</f>
        <v/>
      </c>
      <c r="AL82" s="72" t="str">
        <f t="shared" si="53"/>
        <v/>
      </c>
      <c r="AM82" s="72" t="str">
        <f t="shared" si="53"/>
        <v/>
      </c>
      <c r="AN82" s="72" t="str">
        <f t="shared" si="53"/>
        <v/>
      </c>
      <c r="AO82" s="72" t="str">
        <f t="shared" si="53"/>
        <v/>
      </c>
      <c r="AP82" s="72" t="str">
        <f t="shared" si="53"/>
        <v/>
      </c>
      <c r="AQ82" s="72" t="str">
        <f t="shared" si="53"/>
        <v/>
      </c>
      <c r="AR82" s="72" t="str">
        <f t="shared" si="53"/>
        <v/>
      </c>
      <c r="AS82" s="72" t="str">
        <f t="shared" si="53"/>
        <v/>
      </c>
      <c r="AT82" s="72" t="str">
        <f t="shared" si="53"/>
        <v/>
      </c>
      <c r="AU82" s="72" t="str">
        <f t="shared" si="53"/>
        <v/>
      </c>
      <c r="AV82" s="72" t="str">
        <f t="shared" si="53"/>
        <v/>
      </c>
      <c r="AW82" s="72" t="str">
        <f t="shared" si="53"/>
        <v/>
      </c>
      <c r="AX82" s="72" t="str">
        <f t="shared" si="53"/>
        <v/>
      </c>
      <c r="AY82" s="72" t="str">
        <f t="shared" si="53"/>
        <v/>
      </c>
      <c r="AZ82" s="72" t="str">
        <f t="shared" si="53"/>
        <v/>
      </c>
      <c r="BA82" s="72" t="str">
        <f t="shared" si="53"/>
        <v/>
      </c>
      <c r="BB82" s="72" t="str">
        <f t="shared" si="53"/>
        <v/>
      </c>
      <c r="BC82" s="72" t="str">
        <f t="shared" si="53"/>
        <v/>
      </c>
      <c r="BD82" s="72" t="str">
        <f t="shared" si="53"/>
        <v/>
      </c>
      <c r="BE82" s="72" t="str">
        <f t="shared" si="53"/>
        <v/>
      </c>
      <c r="BF82" s="72" t="str">
        <f t="shared" si="53"/>
        <v/>
      </c>
      <c r="BG82" s="72" t="str">
        <f t="shared" si="53"/>
        <v/>
      </c>
      <c r="BH82" s="72" t="str">
        <f t="shared" si="53"/>
        <v/>
      </c>
      <c r="BI82" s="72" t="str">
        <f t="shared" si="53"/>
        <v/>
      </c>
      <c r="BJ82" s="72" t="str">
        <f t="shared" si="53"/>
        <v/>
      </c>
      <c r="BK82" s="72" t="str">
        <f t="shared" si="53"/>
        <v/>
      </c>
      <c r="BL82" s="72" t="str">
        <f t="shared" si="53"/>
        <v/>
      </c>
      <c r="BM82" s="72" t="str">
        <f t="shared" si="53"/>
        <v/>
      </c>
      <c r="BN82" s="72" t="str">
        <f t="shared" si="53"/>
        <v/>
      </c>
    </row>
    <row r="83" spans="1:66" s="1" customFormat="1">
      <c r="A83" s="477"/>
      <c r="B83" s="479"/>
      <c r="C83" s="481"/>
      <c r="D83" s="481"/>
      <c r="E83" s="483"/>
      <c r="F83" s="496"/>
      <c r="G83" s="38" t="str">
        <f t="shared" ref="G83:AJ83" si="54">IF(D$54="","",D$54)</f>
        <v/>
      </c>
      <c r="H83" s="38" t="str">
        <f t="shared" si="54"/>
        <v/>
      </c>
      <c r="I83" s="38" t="str">
        <f t="shared" si="54"/>
        <v/>
      </c>
      <c r="J83" s="38" t="str">
        <f t="shared" si="54"/>
        <v/>
      </c>
      <c r="K83" s="38" t="str">
        <f t="shared" si="54"/>
        <v/>
      </c>
      <c r="L83" s="38" t="str">
        <f t="shared" si="54"/>
        <v/>
      </c>
      <c r="M83" s="38" t="str">
        <f t="shared" si="54"/>
        <v/>
      </c>
      <c r="N83" s="38" t="str">
        <f t="shared" si="54"/>
        <v/>
      </c>
      <c r="O83" s="38" t="str">
        <f t="shared" si="54"/>
        <v/>
      </c>
      <c r="P83" s="38" t="str">
        <f t="shared" si="54"/>
        <v/>
      </c>
      <c r="Q83" s="38" t="str">
        <f t="shared" si="54"/>
        <v/>
      </c>
      <c r="R83" s="38" t="str">
        <f t="shared" si="54"/>
        <v/>
      </c>
      <c r="S83" s="38" t="str">
        <f t="shared" si="54"/>
        <v/>
      </c>
      <c r="T83" s="38" t="str">
        <f t="shared" si="54"/>
        <v/>
      </c>
      <c r="U83" s="38" t="str">
        <f t="shared" si="54"/>
        <v/>
      </c>
      <c r="V83" s="38" t="str">
        <f t="shared" si="54"/>
        <v/>
      </c>
      <c r="W83" s="38" t="str">
        <f t="shared" si="54"/>
        <v/>
      </c>
      <c r="X83" s="38" t="str">
        <f t="shared" si="54"/>
        <v/>
      </c>
      <c r="Y83" s="38" t="str">
        <f t="shared" si="54"/>
        <v/>
      </c>
      <c r="Z83" s="38" t="str">
        <f t="shared" si="54"/>
        <v/>
      </c>
      <c r="AA83" s="38" t="str">
        <f t="shared" si="54"/>
        <v/>
      </c>
      <c r="AB83" s="38" t="str">
        <f t="shared" si="54"/>
        <v/>
      </c>
      <c r="AC83" s="38" t="str">
        <f t="shared" si="54"/>
        <v/>
      </c>
      <c r="AD83" s="38" t="str">
        <f t="shared" si="54"/>
        <v/>
      </c>
      <c r="AE83" s="38" t="str">
        <f t="shared" si="54"/>
        <v/>
      </c>
      <c r="AF83" s="38" t="str">
        <f t="shared" si="54"/>
        <v/>
      </c>
      <c r="AG83" s="38" t="str">
        <f t="shared" si="54"/>
        <v/>
      </c>
      <c r="AH83" s="38" t="str">
        <f t="shared" si="54"/>
        <v/>
      </c>
      <c r="AI83" s="38" t="str">
        <f t="shared" si="54"/>
        <v/>
      </c>
      <c r="AJ83" s="38" t="str">
        <f t="shared" si="54"/>
        <v/>
      </c>
      <c r="AK83" s="20" t="str">
        <f t="shared" ref="AK83:BN83" si="55">IF(G$83="","",G$83)</f>
        <v/>
      </c>
      <c r="AL83" s="20" t="str">
        <f t="shared" si="55"/>
        <v/>
      </c>
      <c r="AM83" s="20" t="str">
        <f t="shared" si="55"/>
        <v/>
      </c>
      <c r="AN83" s="20" t="str">
        <f t="shared" si="55"/>
        <v/>
      </c>
      <c r="AO83" s="20" t="str">
        <f t="shared" si="55"/>
        <v/>
      </c>
      <c r="AP83" s="20" t="str">
        <f t="shared" si="55"/>
        <v/>
      </c>
      <c r="AQ83" s="20" t="str">
        <f t="shared" si="55"/>
        <v/>
      </c>
      <c r="AR83" s="20" t="str">
        <f t="shared" si="55"/>
        <v/>
      </c>
      <c r="AS83" s="20" t="str">
        <f t="shared" si="55"/>
        <v/>
      </c>
      <c r="AT83" s="20" t="str">
        <f t="shared" si="55"/>
        <v/>
      </c>
      <c r="AU83" s="20" t="str">
        <f t="shared" si="55"/>
        <v/>
      </c>
      <c r="AV83" s="20" t="str">
        <f t="shared" si="55"/>
        <v/>
      </c>
      <c r="AW83" s="20" t="str">
        <f t="shared" si="55"/>
        <v/>
      </c>
      <c r="AX83" s="20" t="str">
        <f t="shared" si="55"/>
        <v/>
      </c>
      <c r="AY83" s="20" t="str">
        <f t="shared" si="55"/>
        <v/>
      </c>
      <c r="AZ83" s="20" t="str">
        <f t="shared" si="55"/>
        <v/>
      </c>
      <c r="BA83" s="20" t="str">
        <f t="shared" si="55"/>
        <v/>
      </c>
      <c r="BB83" s="20" t="str">
        <f t="shared" si="55"/>
        <v/>
      </c>
      <c r="BC83" s="20" t="str">
        <f t="shared" si="55"/>
        <v/>
      </c>
      <c r="BD83" s="20" t="str">
        <f t="shared" si="55"/>
        <v/>
      </c>
      <c r="BE83" s="20" t="str">
        <f t="shared" si="55"/>
        <v/>
      </c>
      <c r="BF83" s="20" t="str">
        <f t="shared" si="55"/>
        <v/>
      </c>
      <c r="BG83" s="20" t="str">
        <f t="shared" si="55"/>
        <v/>
      </c>
      <c r="BH83" s="20" t="str">
        <f t="shared" si="55"/>
        <v/>
      </c>
      <c r="BI83" s="20" t="str">
        <f t="shared" si="55"/>
        <v/>
      </c>
      <c r="BJ83" s="20" t="str">
        <f t="shared" si="55"/>
        <v/>
      </c>
      <c r="BK83" s="20" t="str">
        <f t="shared" si="55"/>
        <v/>
      </c>
      <c r="BL83" s="20" t="str">
        <f t="shared" si="55"/>
        <v/>
      </c>
      <c r="BM83" s="20" t="str">
        <f t="shared" si="55"/>
        <v/>
      </c>
      <c r="BN83" s="20" t="str">
        <f t="shared" si="55"/>
        <v/>
      </c>
    </row>
    <row r="84" spans="1:66" s="93" customFormat="1">
      <c r="A84" s="132" t="str">
        <f>IF(B84="","",1)</f>
        <v/>
      </c>
      <c r="B84" s="273"/>
      <c r="C84" s="274"/>
      <c r="D84" s="275"/>
      <c r="E84" s="275"/>
      <c r="F84" s="276" t="str">
        <f t="shared" ref="F84:F103" si="56">IF(C84="","",IF(C84&lt;SUM(G84:AJ84),"Za duża wartość w latach",IF(C84&gt;SUM(G84:AJ84),"Za mała wartość w latach","")))</f>
        <v/>
      </c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8" t="str">
        <f>IF($C84=0,"",IF(G$82="Faza inwest.",0,ROUND(SUM($G84:G84)*$E84,2)))</f>
        <v/>
      </c>
      <c r="AL84" s="278" t="str">
        <f>IF($C84=0,"",IF(H$82="","",IF(H$82="Faza inwest.",0,IF($C84=SUM($AK84:AK84),0,IF(SUM($G84:H84)-SUM($AK84:AK84)&lt;=SUM($G84:H84)*$E84,SUM($G84:H84)-SUM($AK84:AK84),ROUND(SUM($G84:H84)*$E84,2))))))</f>
        <v/>
      </c>
      <c r="AM84" s="278" t="str">
        <f>IF($C84=0,"",IF(I$82="","",IF(I$82="Faza inwest.",0,IF($C84=SUM($AK84:AL84),0,IF(SUM($G84:I84)-SUM($AK84:AL84)&lt;=SUM($G84:I84)*$E84,SUM($G84:I84)-SUM($AK84:AL84),ROUND(SUM($G84:I84)*$E84,2))))))</f>
        <v/>
      </c>
      <c r="AN84" s="278" t="str">
        <f>IF($C84=0,"",IF(J$82="","",IF(J$82="Faza inwest.",0,IF($C84=SUM($AK84:AM84),0,IF(SUM($G84:J84)-SUM($AK84:AM84)&lt;=SUM($G84:J84)*$E84,SUM($G84:J84)-SUM($AK84:AM84),ROUND(SUM($G84:J84)*$E84,2))))))</f>
        <v/>
      </c>
      <c r="AO84" s="278" t="str">
        <f>IF($C84=0,"",IF(K$82="","",IF(K$82="Faza inwest.",0,IF($C84=SUM($AK84:AN84),0,IF(SUM($G84:K84)-SUM($AK84:AN84)&lt;=SUM($G84:K84)*$E84,SUM($G84:K84)-SUM($AK84:AN84),ROUND(SUM($G84:K84)*$E84,2))))))</f>
        <v/>
      </c>
      <c r="AP84" s="278" t="str">
        <f>IF($C84=0,"",IF(L$82="","",IF(L$82="Faza inwest.",0,IF($C84=SUM($AK84:AO84),0,IF(SUM($G84:L84)-SUM($AK84:AO84)&lt;=SUM($G84:L84)*$E84,SUM($G84:L84)-SUM($AK84:AO84),ROUND(SUM($G84:L84)*$E84,2))))))</f>
        <v/>
      </c>
      <c r="AQ84" s="278" t="str">
        <f>IF($C84=0,"",IF(M$82="","",IF(M$82="Faza inwest.",0,IF($C84=SUM($AK84:AP84),0,IF(SUM($G84:M84)-SUM($AK84:AP84)&lt;=SUM($G84:M84)*$E84,SUM($G84:M84)-SUM($AK84:AP84),ROUND(SUM($G84:M84)*$E84,2))))))</f>
        <v/>
      </c>
      <c r="AR84" s="278" t="str">
        <f>IF($C84=0,"",IF(N$82="","",IF(N$82="Faza inwest.",0,IF($C84=SUM($AK84:AQ84),0,IF(SUM($G84:N84)-SUM($AK84:AQ84)&lt;=SUM($G84:N84)*$E84,SUM($G84:N84)-SUM($AK84:AQ84),ROUND(SUM($G84:N84)*$E84,2))))))</f>
        <v/>
      </c>
      <c r="AS84" s="278" t="str">
        <f>IF($C84=0,"",IF(O$82="","",IF(O$82="Faza inwest.",0,IF($C84=SUM($AK84:AR84),0,IF(SUM($G84:O84)-SUM($AK84:AR84)&lt;=SUM($G84:O84)*$E84,SUM($G84:O84)-SUM($AK84:AR84),ROUND(SUM($G84:O84)*$E84,2))))))</f>
        <v/>
      </c>
      <c r="AT84" s="278" t="str">
        <f>IF($C84=0,"",IF(P$82="","",IF(P$82="Faza inwest.",0,IF($C84=SUM($AK84:AS84),0,IF(SUM($G84:P84)-SUM($AK84:AS84)&lt;=SUM($G84:P84)*$E84,SUM($G84:P84)-SUM($AK84:AS84),ROUND(SUM($G84:P84)*$E84,2))))))</f>
        <v/>
      </c>
      <c r="AU84" s="278" t="str">
        <f>IF($C84=0,"",IF(Q$82="","",IF(Q$82="Faza inwest.",0,IF($C84=SUM($AK84:AT84),0,IF(SUM($G84:Q84)-SUM($AK84:AT84)&lt;=SUM($G84:Q84)*$E84,SUM($G84:Q84)-SUM($AK84:AT84),ROUND(SUM($G84:Q84)*$E84,2))))))</f>
        <v/>
      </c>
      <c r="AV84" s="278" t="str">
        <f>IF($C84=0,"",IF(R$82="","",IF(R$82="Faza inwest.",0,IF($C84=SUM($AK84:AU84),0,IF(SUM($G84:R84)-SUM($AK84:AU84)&lt;=SUM($G84:R84)*$E84,SUM($G84:R84)-SUM($AK84:AU84),ROUND(SUM($G84:R84)*$E84,2))))))</f>
        <v/>
      </c>
      <c r="AW84" s="278" t="str">
        <f>IF($C84=0,"",IF(S$82="","",IF(S$82="Faza inwest.",0,IF($C84=SUM($AK84:AV84),0,IF(SUM($G84:S84)-SUM($AK84:AV84)&lt;=SUM($G84:S84)*$E84,SUM($G84:S84)-SUM($AK84:AV84),ROUND(SUM($G84:S84)*$E84,2))))))</f>
        <v/>
      </c>
      <c r="AX84" s="278" t="str">
        <f>IF($C84=0,"",IF(T$82="","",IF(T$82="Faza inwest.",0,IF($C84=SUM($AK84:AW84),0,IF(SUM($G84:T84)-SUM($AK84:AW84)&lt;=SUM($G84:T84)*$E84,SUM($G84:T84)-SUM($AK84:AW84),ROUND(SUM($G84:T84)*$E84,2))))))</f>
        <v/>
      </c>
      <c r="AY84" s="278" t="str">
        <f>IF($C84=0,"",IF(U$82="","",IF(U$82="Faza inwest.",0,IF($C84=SUM($AK84:AX84),0,IF(SUM($G84:U84)-SUM($AK84:AX84)&lt;=SUM($G84:U84)*$E84,SUM($G84:U84)-SUM($AK84:AX84),ROUND(SUM($G84:U84)*$E84,2))))))</f>
        <v/>
      </c>
      <c r="AZ84" s="278" t="str">
        <f>IF($C84=0,"",IF(V$82="","",IF(V$82="Faza inwest.",0,IF($C84=SUM($AK84:AY84),0,IF(SUM($G84:V84)-SUM($AK84:AY84)&lt;=SUM($G84:V84)*$E84,SUM($G84:V84)-SUM($AK84:AY84),ROUND(SUM($G84:V84)*$E84,2))))))</f>
        <v/>
      </c>
      <c r="BA84" s="278" t="str">
        <f>IF($C84=0,"",IF(W$82="","",IF(W$82="Faza inwest.",0,IF($C84=SUM($AK84:AZ84),0,IF(SUM($G84:W84)-SUM($AK84:AZ84)&lt;=SUM($G84:W84)*$E84,SUM($G84:W84)-SUM($AK84:AZ84),ROUND(SUM($G84:W84)*$E84,2))))))</f>
        <v/>
      </c>
      <c r="BB84" s="278" t="str">
        <f>IF($C84=0,"",IF(X$82="","",IF(X$82="Faza inwest.",0,IF($C84=SUM($AK84:BA84),0,IF(SUM($G84:X84)-SUM($AK84:BA84)&lt;=SUM($G84:X84)*$E84,SUM($G84:X84)-SUM($AK84:BA84),ROUND(SUM($G84:X84)*$E84,2))))))</f>
        <v/>
      </c>
      <c r="BC84" s="278" t="str">
        <f>IF($C84=0,"",IF(Y$82="","",IF(Y$82="Faza inwest.",0,IF($C84=SUM($AK84:BB84),0,IF(SUM($G84:Y84)-SUM($AK84:BB84)&lt;=SUM($G84:Y84)*$E84,SUM($G84:Y84)-SUM($AK84:BB84),ROUND(SUM($G84:Y84)*$E84,2))))))</f>
        <v/>
      </c>
      <c r="BD84" s="278" t="str">
        <f>IF($C84=0,"",IF(Z$82="","",IF(Z$82="Faza inwest.",0,IF($C84=SUM($AK84:BC84),0,IF(SUM($G84:Z84)-SUM($AK84:BC84)&lt;=SUM($G84:Z84)*$E84,SUM($G84:Z84)-SUM($AK84:BC84),ROUND(SUM($G84:Z84)*$E84,2))))))</f>
        <v/>
      </c>
      <c r="BE84" s="278" t="str">
        <f>IF($C84=0,"",IF(AA$82="","",IF(AA$82="Faza inwest.",0,IF($C84=SUM($AK84:BD84),0,IF(SUM($G84:AA84)-SUM($AK84:BD84)&lt;=SUM($G84:AA84)*$E84,SUM($G84:AA84)-SUM($AK84:BD84),ROUND(SUM($G84:AA84)*$E84,2))))))</f>
        <v/>
      </c>
      <c r="BF84" s="278" t="str">
        <f>IF($C84=0,"",IF(AB$82="","",IF(AB$82="Faza inwest.",0,IF($C84=SUM($AK84:BE84),0,IF(SUM($G84:AB84)-SUM($AK84:BE84)&lt;=SUM($G84:AB84)*$E84,SUM($G84:AB84)-SUM($AK84:BE84),ROUND(SUM($G84:AB84)*$E84,2))))))</f>
        <v/>
      </c>
      <c r="BG84" s="278" t="str">
        <f>IF($C84=0,"",IF(AC$82="","",IF(AC$82="Faza inwest.",0,IF($C84=SUM($AK84:BF84),0,IF(SUM($G84:AC84)-SUM($AK84:BF84)&lt;=SUM($G84:AC84)*$E84,SUM($G84:AC84)-SUM($AK84:BF84),ROUND(SUM($G84:AC84)*$E84,2))))))</f>
        <v/>
      </c>
      <c r="BH84" s="278" t="str">
        <f>IF($C84=0,"",IF(AD$82="","",IF(AD$82="Faza inwest.",0,IF($C84=SUM($AK84:BG84),0,IF(SUM($G84:AD84)-SUM($AK84:BG84)&lt;=SUM($G84:AD84)*$E84,SUM($G84:AD84)-SUM($AK84:BG84),ROUND(SUM($G84:AD84)*$E84,2))))))</f>
        <v/>
      </c>
      <c r="BI84" s="278" t="str">
        <f>IF($C84=0,"",IF(AE$82="","",IF(AE$82="Faza inwest.",0,IF($C84=SUM($AK84:BH84),0,IF(SUM($G84:AE84)-SUM($AK84:BH84)&lt;=SUM($G84:AE84)*$E84,SUM($G84:AE84)-SUM($AK84:BH84),ROUND(SUM($G84:AE84)*$E84,2))))))</f>
        <v/>
      </c>
      <c r="BJ84" s="278" t="str">
        <f>IF($C84=0,"",IF(AF$82="","",IF(AF$82="Faza inwest.",0,IF($C84=SUM($AK84:BI84),0,IF(SUM($G84:AF84)-SUM($AK84:BI84)&lt;=SUM($G84:AF84)*$E84,SUM($G84:AF84)-SUM($AK84:BI84),ROUND(SUM($G84:AF84)*$E84,2))))))</f>
        <v/>
      </c>
      <c r="BK84" s="278" t="str">
        <f>IF($C84=0,"",IF(AG$82="","",IF(AG$82="Faza inwest.",0,IF($C84=SUM($AK84:BJ84),0,IF(SUM($G84:AG84)-SUM($AK84:BJ84)&lt;=SUM($G84:AG84)*$E84,SUM($G84:AG84)-SUM($AK84:BJ84),ROUND(SUM($G84:AG84)*$E84,2))))))</f>
        <v/>
      </c>
      <c r="BL84" s="278" t="str">
        <f>IF($C84=0,"",IF(AH$82="","",IF(AH$82="Faza inwest.",0,IF($C84=SUM($AK84:BK84),0,IF(SUM($G84:AH84)-SUM($AK84:BK84)&lt;=SUM($G84:AH84)*$E84,SUM($G84:AH84)-SUM($AK84:BK84),ROUND(SUM($G84:AH84)*$E84,2))))))</f>
        <v/>
      </c>
      <c r="BM84" s="278" t="str">
        <f>IF($C84=0,"",IF(AI$82="","",IF(AI$82="Faza inwest.",0,IF($C84=SUM($AK84:BL84),0,IF(SUM($G84:AI84)-SUM($AK84:BL84)&lt;=SUM($G84:AI84)*$E84,SUM($G84:AI84)-SUM($AK84:BL84),ROUND(SUM($G84:AI84)*$E84,2))))))</f>
        <v/>
      </c>
      <c r="BN84" s="278" t="str">
        <f>IF($C84=0,"",IF(AJ$82="","",IF(AJ$82="Faza inwest.",0,IF($C84=SUM($AK84:BM84),0,IF(SUM($G84:AJ84)-SUM($AK84:BM84)&lt;=SUM($G84:AJ84)*$E84,SUM($G84:AJ84)-SUM($AK84:BM84),ROUND(SUM($G84:AJ84)*$E84,2))))))</f>
        <v/>
      </c>
    </row>
    <row r="85" spans="1:66" s="93" customFormat="1">
      <c r="A85" s="126" t="str">
        <f>IF(B85="","",A84+1)</f>
        <v/>
      </c>
      <c r="B85" s="279"/>
      <c r="C85" s="280"/>
      <c r="D85" s="281"/>
      <c r="E85" s="281"/>
      <c r="F85" s="282" t="str">
        <f t="shared" si="56"/>
        <v/>
      </c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4" t="str">
        <f>IF($C85=0,"",IF(G$82="Faza inwest.",0,ROUND(SUM($G85:G85)*$E85,2)))</f>
        <v/>
      </c>
      <c r="AL85" s="284" t="str">
        <f>IF($C85=0,"",IF(H$82="","",IF(H$82="Faza inwest.",0,IF($C85=SUM($AK85:AK85),0,IF(SUM($G85:H85)-SUM($AK85:AK85)&lt;=SUM($G85:H85)*$E85,SUM($G85:H85)-SUM($AK85:AK85),ROUND(SUM($G85:H85)*$E85,2))))))</f>
        <v/>
      </c>
      <c r="AM85" s="284" t="str">
        <f>IF($C85=0,"",IF(I$82="","",IF(I$82="Faza inwest.",0,IF($C85=SUM($AK85:AL85),0,IF(SUM($G85:I85)-SUM($AK85:AL85)&lt;=SUM($G85:I85)*$E85,SUM($G85:I85)-SUM($AK85:AL85),ROUND(SUM($G85:I85)*$E85,2))))))</f>
        <v/>
      </c>
      <c r="AN85" s="284" t="str">
        <f>IF($C85=0,"",IF(J$82="","",IF(J$82="Faza inwest.",0,IF($C85=SUM($AK85:AM85),0,IF(SUM($G85:J85)-SUM($AK85:AM85)&lt;=SUM($G85:J85)*$E85,SUM($G85:J85)-SUM($AK85:AM85),ROUND(SUM($G85:J85)*$E85,2))))))</f>
        <v/>
      </c>
      <c r="AO85" s="284" t="str">
        <f>IF($C85=0,"",IF(K$82="","",IF(K$82="Faza inwest.",0,IF($C85=SUM($AK85:AN85),0,IF(SUM($G85:K85)-SUM($AK85:AN85)&lt;=SUM($G85:K85)*$E85,SUM($G85:K85)-SUM($AK85:AN85),ROUND(SUM($G85:K85)*$E85,2))))))</f>
        <v/>
      </c>
      <c r="AP85" s="284" t="str">
        <f>IF($C85=0,"",IF(L$82="","",IF(L$82="Faza inwest.",0,IF($C85=SUM($AK85:AO85),0,IF(SUM($G85:L85)-SUM($AK85:AO85)&lt;=SUM($G85:L85)*$E85,SUM($G85:L85)-SUM($AK85:AO85),ROUND(SUM($G85:L85)*$E85,2))))))</f>
        <v/>
      </c>
      <c r="AQ85" s="284" t="str">
        <f>IF($C85=0,"",IF(M$82="","",IF(M$82="Faza inwest.",0,IF($C85=SUM($AK85:AP85),0,IF(SUM($G85:M85)-SUM($AK85:AP85)&lt;=SUM($G85:M85)*$E85,SUM($G85:M85)-SUM($AK85:AP85),ROUND(SUM($G85:M85)*$E85,2))))))</f>
        <v/>
      </c>
      <c r="AR85" s="284" t="str">
        <f>IF($C85=0,"",IF(N$82="","",IF(N$82="Faza inwest.",0,IF($C85=SUM($AK85:AQ85),0,IF(SUM($G85:N85)-SUM($AK85:AQ85)&lt;=SUM($G85:N85)*$E85,SUM($G85:N85)-SUM($AK85:AQ85),ROUND(SUM($G85:N85)*$E85,2))))))</f>
        <v/>
      </c>
      <c r="AS85" s="284" t="str">
        <f>IF($C85=0,"",IF(O$82="","",IF(O$82="Faza inwest.",0,IF($C85=SUM($AK85:AR85),0,IF(SUM($G85:O85)-SUM($AK85:AR85)&lt;=SUM($G85:O85)*$E85,SUM($G85:O85)-SUM($AK85:AR85),ROUND(SUM($G85:O85)*$E85,2))))))</f>
        <v/>
      </c>
      <c r="AT85" s="284" t="str">
        <f>IF($C85=0,"",IF(P$82="","",IF(P$82="Faza inwest.",0,IF($C85=SUM($AK85:AS85),0,IF(SUM($G85:P85)-SUM($AK85:AS85)&lt;=SUM($G85:P85)*$E85,SUM($G85:P85)-SUM($AK85:AS85),ROUND(SUM($G85:P85)*$E85,2))))))</f>
        <v/>
      </c>
      <c r="AU85" s="284" t="str">
        <f>IF($C85=0,"",IF(Q$82="","",IF(Q$82="Faza inwest.",0,IF($C85=SUM($AK85:AT85),0,IF(SUM($G85:Q85)-SUM($AK85:AT85)&lt;=SUM($G85:Q85)*$E85,SUM($G85:Q85)-SUM($AK85:AT85),ROUND(SUM($G85:Q85)*$E85,2))))))</f>
        <v/>
      </c>
      <c r="AV85" s="284" t="str">
        <f>IF($C85=0,"",IF(R$82="","",IF(R$82="Faza inwest.",0,IF($C85=SUM($AK85:AU85),0,IF(SUM($G85:R85)-SUM($AK85:AU85)&lt;=SUM($G85:R85)*$E85,SUM($G85:R85)-SUM($AK85:AU85),ROUND(SUM($G85:R85)*$E85,2))))))</f>
        <v/>
      </c>
      <c r="AW85" s="284" t="str">
        <f>IF($C85=0,"",IF(S$82="","",IF(S$82="Faza inwest.",0,IF($C85=SUM($AK85:AV85),0,IF(SUM($G85:S85)-SUM($AK85:AV85)&lt;=SUM($G85:S85)*$E85,SUM($G85:S85)-SUM($AK85:AV85),ROUND(SUM($G85:S85)*$E85,2))))))</f>
        <v/>
      </c>
      <c r="AX85" s="284" t="str">
        <f>IF($C85=0,"",IF(T$82="","",IF(T$82="Faza inwest.",0,IF($C85=SUM($AK85:AW85),0,IF(SUM($G85:T85)-SUM($AK85:AW85)&lt;=SUM($G85:T85)*$E85,SUM($G85:T85)-SUM($AK85:AW85),ROUND(SUM($G85:T85)*$E85,2))))))</f>
        <v/>
      </c>
      <c r="AY85" s="284" t="str">
        <f>IF($C85=0,"",IF(U$82="","",IF(U$82="Faza inwest.",0,IF($C85=SUM($AK85:AX85),0,IF(SUM($G85:U85)-SUM($AK85:AX85)&lt;=SUM($G85:U85)*$E85,SUM($G85:U85)-SUM($AK85:AX85),ROUND(SUM($G85:U85)*$E85,2))))))</f>
        <v/>
      </c>
      <c r="AZ85" s="284" t="str">
        <f>IF($C85=0,"",IF(V$82="","",IF(V$82="Faza inwest.",0,IF($C85=SUM($AK85:AY85),0,IF(SUM($G85:V85)-SUM($AK85:AY85)&lt;=SUM($G85:V85)*$E85,SUM($G85:V85)-SUM($AK85:AY85),ROUND(SUM($G85:V85)*$E85,2))))))</f>
        <v/>
      </c>
      <c r="BA85" s="284" t="str">
        <f>IF($C85=0,"",IF(W$82="","",IF(W$82="Faza inwest.",0,IF($C85=SUM($AK85:AZ85),0,IF(SUM($G85:W85)-SUM($AK85:AZ85)&lt;=SUM($G85:W85)*$E85,SUM($G85:W85)-SUM($AK85:AZ85),ROUND(SUM($G85:W85)*$E85,2))))))</f>
        <v/>
      </c>
      <c r="BB85" s="284" t="str">
        <f>IF($C85=0,"",IF(X$82="","",IF(X$82="Faza inwest.",0,IF($C85=SUM($AK85:BA85),0,IF(SUM($G85:X85)-SUM($AK85:BA85)&lt;=SUM($G85:X85)*$E85,SUM($G85:X85)-SUM($AK85:BA85),ROUND(SUM($G85:X85)*$E85,2))))))</f>
        <v/>
      </c>
      <c r="BC85" s="284" t="str">
        <f>IF($C85=0,"",IF(Y$82="","",IF(Y$82="Faza inwest.",0,IF($C85=SUM($AK85:BB85),0,IF(SUM($G85:Y85)-SUM($AK85:BB85)&lt;=SUM($G85:Y85)*$E85,SUM($G85:Y85)-SUM($AK85:BB85),ROUND(SUM($G85:Y85)*$E85,2))))))</f>
        <v/>
      </c>
      <c r="BD85" s="284" t="str">
        <f>IF($C85=0,"",IF(Z$82="","",IF(Z$82="Faza inwest.",0,IF($C85=SUM($AK85:BC85),0,IF(SUM($G85:Z85)-SUM($AK85:BC85)&lt;=SUM($G85:Z85)*$E85,SUM($G85:Z85)-SUM($AK85:BC85),ROUND(SUM($G85:Z85)*$E85,2))))))</f>
        <v/>
      </c>
      <c r="BE85" s="284" t="str">
        <f>IF($C85=0,"",IF(AA$82="","",IF(AA$82="Faza inwest.",0,IF($C85=SUM($AK85:BD85),0,IF(SUM($G85:AA85)-SUM($AK85:BD85)&lt;=SUM($G85:AA85)*$E85,SUM($G85:AA85)-SUM($AK85:BD85),ROUND(SUM($G85:AA85)*$E85,2))))))</f>
        <v/>
      </c>
      <c r="BF85" s="284" t="str">
        <f>IF($C85=0,"",IF(AB$82="","",IF(AB$82="Faza inwest.",0,IF($C85=SUM($AK85:BE85),0,IF(SUM($G85:AB85)-SUM($AK85:BE85)&lt;=SUM($G85:AB85)*$E85,SUM($G85:AB85)-SUM($AK85:BE85),ROUND(SUM($G85:AB85)*$E85,2))))))</f>
        <v/>
      </c>
      <c r="BG85" s="284" t="str">
        <f>IF($C85=0,"",IF(AC$82="","",IF(AC$82="Faza inwest.",0,IF($C85=SUM($AK85:BF85),0,IF(SUM($G85:AC85)-SUM($AK85:BF85)&lt;=SUM($G85:AC85)*$E85,SUM($G85:AC85)-SUM($AK85:BF85),ROUND(SUM($G85:AC85)*$E85,2))))))</f>
        <v/>
      </c>
      <c r="BH85" s="284" t="str">
        <f>IF($C85=0,"",IF(AD$82="","",IF(AD$82="Faza inwest.",0,IF($C85=SUM($AK85:BG85),0,IF(SUM($G85:AD85)-SUM($AK85:BG85)&lt;=SUM($G85:AD85)*$E85,SUM($G85:AD85)-SUM($AK85:BG85),ROUND(SUM($G85:AD85)*$E85,2))))))</f>
        <v/>
      </c>
      <c r="BI85" s="284" t="str">
        <f>IF($C85=0,"",IF(AE$82="","",IF(AE$82="Faza inwest.",0,IF($C85=SUM($AK85:BH85),0,IF(SUM($G85:AE85)-SUM($AK85:BH85)&lt;=SUM($G85:AE85)*$E85,SUM($G85:AE85)-SUM($AK85:BH85),ROUND(SUM($G85:AE85)*$E85,2))))))</f>
        <v/>
      </c>
      <c r="BJ85" s="284" t="str">
        <f>IF($C85=0,"",IF(AF$82="","",IF(AF$82="Faza inwest.",0,IF($C85=SUM($AK85:BI85),0,IF(SUM($G85:AF85)-SUM($AK85:BI85)&lt;=SUM($G85:AF85)*$E85,SUM($G85:AF85)-SUM($AK85:BI85),ROUND(SUM($G85:AF85)*$E85,2))))))</f>
        <v/>
      </c>
      <c r="BK85" s="284" t="str">
        <f>IF($C85=0,"",IF(AG$82="","",IF(AG$82="Faza inwest.",0,IF($C85=SUM($AK85:BJ85),0,IF(SUM($G85:AG85)-SUM($AK85:BJ85)&lt;=SUM($G85:AG85)*$E85,SUM($G85:AG85)-SUM($AK85:BJ85),ROUND(SUM($G85:AG85)*$E85,2))))))</f>
        <v/>
      </c>
      <c r="BL85" s="284" t="str">
        <f>IF($C85=0,"",IF(AH$82="","",IF(AH$82="Faza inwest.",0,IF($C85=SUM($AK85:BK85),0,IF(SUM($G85:AH85)-SUM($AK85:BK85)&lt;=SUM($G85:AH85)*$E85,SUM($G85:AH85)-SUM($AK85:BK85),ROUND(SUM($G85:AH85)*$E85,2))))))</f>
        <v/>
      </c>
      <c r="BM85" s="284" t="str">
        <f>IF($C85=0,"",IF(AI$82="","",IF(AI$82="Faza inwest.",0,IF($C85=SUM($AK85:BL85),0,IF(SUM($G85:AI85)-SUM($AK85:BL85)&lt;=SUM($G85:AI85)*$E85,SUM($G85:AI85)-SUM($AK85:BL85),ROUND(SUM($G85:AI85)*$E85,2))))))</f>
        <v/>
      </c>
      <c r="BN85" s="284" t="str">
        <f>IF($C85=0,"",IF(AJ$82="","",IF(AJ$82="Faza inwest.",0,IF($C85=SUM($AK85:BM85),0,IF(SUM($G85:AJ85)-SUM($AK85:BM85)&lt;=SUM($G85:AJ85)*$E85,SUM($G85:AJ85)-SUM($AK85:BM85),ROUND(SUM($G85:AJ85)*$E85,2))))))</f>
        <v/>
      </c>
    </row>
    <row r="86" spans="1:66" s="93" customFormat="1">
      <c r="A86" s="126" t="str">
        <f t="shared" ref="A86:A103" si="57">IF(B86="","",A85+1)</f>
        <v/>
      </c>
      <c r="B86" s="279"/>
      <c r="C86" s="280"/>
      <c r="D86" s="281"/>
      <c r="E86" s="281"/>
      <c r="F86" s="282" t="str">
        <f t="shared" si="56"/>
        <v/>
      </c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4" t="str">
        <f>IF($C86=0,"",IF(G$82="Faza inwest.",0,ROUND(SUM($G86:G86)*$E86,2)))</f>
        <v/>
      </c>
      <c r="AL86" s="284" t="str">
        <f>IF($C86=0,"",IF(H$82="","",IF(H$82="Faza inwest.",0,IF($C86=SUM($AK86:AK86),0,IF(SUM($G86:H86)-SUM($AK86:AK86)&lt;=SUM($G86:H86)*$E86,SUM($G86:H86)-SUM($AK86:AK86),ROUND(SUM($G86:H86)*$E86,2))))))</f>
        <v/>
      </c>
      <c r="AM86" s="284" t="str">
        <f>IF($C86=0,"",IF(I$82="","",IF(I$82="Faza inwest.",0,IF($C86=SUM($AK86:AL86),0,IF(SUM($G86:I86)-SUM($AK86:AL86)&lt;=SUM($G86:I86)*$E86,SUM($G86:I86)-SUM($AK86:AL86),ROUND(SUM($G86:I86)*$E86,2))))))</f>
        <v/>
      </c>
      <c r="AN86" s="284" t="str">
        <f>IF($C86=0,"",IF(J$82="","",IF(J$82="Faza inwest.",0,IF($C86=SUM($AK86:AM86),0,IF(SUM($G86:J86)-SUM($AK86:AM86)&lt;=SUM($G86:J86)*$E86,SUM($G86:J86)-SUM($AK86:AM86),ROUND(SUM($G86:J86)*$E86,2))))))</f>
        <v/>
      </c>
      <c r="AO86" s="284" t="str">
        <f>IF($C86=0,"",IF(K$82="","",IF(K$82="Faza inwest.",0,IF($C86=SUM($AK86:AN86),0,IF(SUM($G86:K86)-SUM($AK86:AN86)&lt;=SUM($G86:K86)*$E86,SUM($G86:K86)-SUM($AK86:AN86),ROUND(SUM($G86:K86)*$E86,2))))))</f>
        <v/>
      </c>
      <c r="AP86" s="284" t="str">
        <f>IF($C86=0,"",IF(L$82="","",IF(L$82="Faza inwest.",0,IF($C86=SUM($AK86:AO86),0,IF(SUM($G86:L86)-SUM($AK86:AO86)&lt;=SUM($G86:L86)*$E86,SUM($G86:L86)-SUM($AK86:AO86),ROUND(SUM($G86:L86)*$E86,2))))))</f>
        <v/>
      </c>
      <c r="AQ86" s="284" t="str">
        <f>IF($C86=0,"",IF(M$82="","",IF(M$82="Faza inwest.",0,IF($C86=SUM($AK86:AP86),0,IF(SUM($G86:M86)-SUM($AK86:AP86)&lt;=SUM($G86:M86)*$E86,SUM($G86:M86)-SUM($AK86:AP86),ROUND(SUM($G86:M86)*$E86,2))))))</f>
        <v/>
      </c>
      <c r="AR86" s="284" t="str">
        <f>IF($C86=0,"",IF(N$82="","",IF(N$82="Faza inwest.",0,IF($C86=SUM($AK86:AQ86),0,IF(SUM($G86:N86)-SUM($AK86:AQ86)&lt;=SUM($G86:N86)*$E86,SUM($G86:N86)-SUM($AK86:AQ86),ROUND(SUM($G86:N86)*$E86,2))))))</f>
        <v/>
      </c>
      <c r="AS86" s="284" t="str">
        <f>IF($C86=0,"",IF(O$82="","",IF(O$82="Faza inwest.",0,IF($C86=SUM($AK86:AR86),0,IF(SUM($G86:O86)-SUM($AK86:AR86)&lt;=SUM($G86:O86)*$E86,SUM($G86:O86)-SUM($AK86:AR86),ROUND(SUM($G86:O86)*$E86,2))))))</f>
        <v/>
      </c>
      <c r="AT86" s="284" t="str">
        <f>IF($C86=0,"",IF(P$82="","",IF(P$82="Faza inwest.",0,IF($C86=SUM($AK86:AS86),0,IF(SUM($G86:P86)-SUM($AK86:AS86)&lt;=SUM($G86:P86)*$E86,SUM($G86:P86)-SUM($AK86:AS86),ROUND(SUM($G86:P86)*$E86,2))))))</f>
        <v/>
      </c>
      <c r="AU86" s="284" t="str">
        <f>IF($C86=0,"",IF(Q$82="","",IF(Q$82="Faza inwest.",0,IF($C86=SUM($AK86:AT86),0,IF(SUM($G86:Q86)-SUM($AK86:AT86)&lt;=SUM($G86:Q86)*$E86,SUM($G86:Q86)-SUM($AK86:AT86),ROUND(SUM($G86:Q86)*$E86,2))))))</f>
        <v/>
      </c>
      <c r="AV86" s="284" t="str">
        <f>IF($C86=0,"",IF(R$82="","",IF(R$82="Faza inwest.",0,IF($C86=SUM($AK86:AU86),0,IF(SUM($G86:R86)-SUM($AK86:AU86)&lt;=SUM($G86:R86)*$E86,SUM($G86:R86)-SUM($AK86:AU86),ROUND(SUM($G86:R86)*$E86,2))))))</f>
        <v/>
      </c>
      <c r="AW86" s="284" t="str">
        <f>IF($C86=0,"",IF(S$82="","",IF(S$82="Faza inwest.",0,IF($C86=SUM($AK86:AV86),0,IF(SUM($G86:S86)-SUM($AK86:AV86)&lt;=SUM($G86:S86)*$E86,SUM($G86:S86)-SUM($AK86:AV86),ROUND(SUM($G86:S86)*$E86,2))))))</f>
        <v/>
      </c>
      <c r="AX86" s="284" t="str">
        <f>IF($C86=0,"",IF(T$82="","",IF(T$82="Faza inwest.",0,IF($C86=SUM($AK86:AW86),0,IF(SUM($G86:T86)-SUM($AK86:AW86)&lt;=SUM($G86:T86)*$E86,SUM($G86:T86)-SUM($AK86:AW86),ROUND(SUM($G86:T86)*$E86,2))))))</f>
        <v/>
      </c>
      <c r="AY86" s="284" t="str">
        <f>IF($C86=0,"",IF(U$82="","",IF(U$82="Faza inwest.",0,IF($C86=SUM($AK86:AX86),0,IF(SUM($G86:U86)-SUM($AK86:AX86)&lt;=SUM($G86:U86)*$E86,SUM($G86:U86)-SUM($AK86:AX86),ROUND(SUM($G86:U86)*$E86,2))))))</f>
        <v/>
      </c>
      <c r="AZ86" s="284" t="str">
        <f>IF($C86=0,"",IF(V$82="","",IF(V$82="Faza inwest.",0,IF($C86=SUM($AK86:AY86),0,IF(SUM($G86:V86)-SUM($AK86:AY86)&lt;=SUM($G86:V86)*$E86,SUM($G86:V86)-SUM($AK86:AY86),ROUND(SUM($G86:V86)*$E86,2))))))</f>
        <v/>
      </c>
      <c r="BA86" s="284" t="str">
        <f>IF($C86=0,"",IF(W$82="","",IF(W$82="Faza inwest.",0,IF($C86=SUM($AK86:AZ86),0,IF(SUM($G86:W86)-SUM($AK86:AZ86)&lt;=SUM($G86:W86)*$E86,SUM($G86:W86)-SUM($AK86:AZ86),ROUND(SUM($G86:W86)*$E86,2))))))</f>
        <v/>
      </c>
      <c r="BB86" s="284" t="str">
        <f>IF($C86=0,"",IF(X$82="","",IF(X$82="Faza inwest.",0,IF($C86=SUM($AK86:BA86),0,IF(SUM($G86:X86)-SUM($AK86:BA86)&lt;=SUM($G86:X86)*$E86,SUM($G86:X86)-SUM($AK86:BA86),ROUND(SUM($G86:X86)*$E86,2))))))</f>
        <v/>
      </c>
      <c r="BC86" s="284" t="str">
        <f>IF($C86=0,"",IF(Y$82="","",IF(Y$82="Faza inwest.",0,IF($C86=SUM($AK86:BB86),0,IF(SUM($G86:Y86)-SUM($AK86:BB86)&lt;=SUM($G86:Y86)*$E86,SUM($G86:Y86)-SUM($AK86:BB86),ROUND(SUM($G86:Y86)*$E86,2))))))</f>
        <v/>
      </c>
      <c r="BD86" s="284" t="str">
        <f>IF($C86=0,"",IF(Z$82="","",IF(Z$82="Faza inwest.",0,IF($C86=SUM($AK86:BC86),0,IF(SUM($G86:Z86)-SUM($AK86:BC86)&lt;=SUM($G86:Z86)*$E86,SUM($G86:Z86)-SUM($AK86:BC86),ROUND(SUM($G86:Z86)*$E86,2))))))</f>
        <v/>
      </c>
      <c r="BE86" s="284" t="str">
        <f>IF($C86=0,"",IF(AA$82="","",IF(AA$82="Faza inwest.",0,IF($C86=SUM($AK86:BD86),0,IF(SUM($G86:AA86)-SUM($AK86:BD86)&lt;=SUM($G86:AA86)*$E86,SUM($G86:AA86)-SUM($AK86:BD86),ROUND(SUM($G86:AA86)*$E86,2))))))</f>
        <v/>
      </c>
      <c r="BF86" s="284" t="str">
        <f>IF($C86=0,"",IF(AB$82="","",IF(AB$82="Faza inwest.",0,IF($C86=SUM($AK86:BE86),0,IF(SUM($G86:AB86)-SUM($AK86:BE86)&lt;=SUM($G86:AB86)*$E86,SUM($G86:AB86)-SUM($AK86:BE86),ROUND(SUM($G86:AB86)*$E86,2))))))</f>
        <v/>
      </c>
      <c r="BG86" s="284" t="str">
        <f>IF($C86=0,"",IF(AC$82="","",IF(AC$82="Faza inwest.",0,IF($C86=SUM($AK86:BF86),0,IF(SUM($G86:AC86)-SUM($AK86:BF86)&lt;=SUM($G86:AC86)*$E86,SUM($G86:AC86)-SUM($AK86:BF86),ROUND(SUM($G86:AC86)*$E86,2))))))</f>
        <v/>
      </c>
      <c r="BH86" s="284" t="str">
        <f>IF($C86=0,"",IF(AD$82="","",IF(AD$82="Faza inwest.",0,IF($C86=SUM($AK86:BG86),0,IF(SUM($G86:AD86)-SUM($AK86:BG86)&lt;=SUM($G86:AD86)*$E86,SUM($G86:AD86)-SUM($AK86:BG86),ROUND(SUM($G86:AD86)*$E86,2))))))</f>
        <v/>
      </c>
      <c r="BI86" s="284" t="str">
        <f>IF($C86=0,"",IF(AE$82="","",IF(AE$82="Faza inwest.",0,IF($C86=SUM($AK86:BH86),0,IF(SUM($G86:AE86)-SUM($AK86:BH86)&lt;=SUM($G86:AE86)*$E86,SUM($G86:AE86)-SUM($AK86:BH86),ROUND(SUM($G86:AE86)*$E86,2))))))</f>
        <v/>
      </c>
      <c r="BJ86" s="284" t="str">
        <f>IF($C86=0,"",IF(AF$82="","",IF(AF$82="Faza inwest.",0,IF($C86=SUM($AK86:BI86),0,IF(SUM($G86:AF86)-SUM($AK86:BI86)&lt;=SUM($G86:AF86)*$E86,SUM($G86:AF86)-SUM($AK86:BI86),ROUND(SUM($G86:AF86)*$E86,2))))))</f>
        <v/>
      </c>
      <c r="BK86" s="284" t="str">
        <f>IF($C86=0,"",IF(AG$82="","",IF(AG$82="Faza inwest.",0,IF($C86=SUM($AK86:BJ86),0,IF(SUM($G86:AG86)-SUM($AK86:BJ86)&lt;=SUM($G86:AG86)*$E86,SUM($G86:AG86)-SUM($AK86:BJ86),ROUND(SUM($G86:AG86)*$E86,2))))))</f>
        <v/>
      </c>
      <c r="BL86" s="284" t="str">
        <f>IF($C86=0,"",IF(AH$82="","",IF(AH$82="Faza inwest.",0,IF($C86=SUM($AK86:BK86),0,IF(SUM($G86:AH86)-SUM($AK86:BK86)&lt;=SUM($G86:AH86)*$E86,SUM($G86:AH86)-SUM($AK86:BK86),ROUND(SUM($G86:AH86)*$E86,2))))))</f>
        <v/>
      </c>
      <c r="BM86" s="284" t="str">
        <f>IF($C86=0,"",IF(AI$82="","",IF(AI$82="Faza inwest.",0,IF($C86=SUM($AK86:BL86),0,IF(SUM($G86:AI86)-SUM($AK86:BL86)&lt;=SUM($G86:AI86)*$E86,SUM($G86:AI86)-SUM($AK86:BL86),ROUND(SUM($G86:AI86)*$E86,2))))))</f>
        <v/>
      </c>
      <c r="BN86" s="284" t="str">
        <f>IF($C86=0,"",IF(AJ$82="","",IF(AJ$82="Faza inwest.",0,IF($C86=SUM($AK86:BM86),0,IF(SUM($G86:AJ86)-SUM($AK86:BM86)&lt;=SUM($G86:AJ86)*$E86,SUM($G86:AJ86)-SUM($AK86:BM86),ROUND(SUM($G86:AJ86)*$E86,2))))))</f>
        <v/>
      </c>
    </row>
    <row r="87" spans="1:66" s="93" customFormat="1">
      <c r="A87" s="126" t="str">
        <f t="shared" si="57"/>
        <v/>
      </c>
      <c r="B87" s="279"/>
      <c r="C87" s="280"/>
      <c r="D87" s="281"/>
      <c r="E87" s="281"/>
      <c r="F87" s="282" t="str">
        <f t="shared" si="56"/>
        <v/>
      </c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4" t="str">
        <f>IF($C87=0,"",IF(G$82="Faza inwest.",0,ROUND(SUM($G87:G87)*$E87,2)))</f>
        <v/>
      </c>
      <c r="AL87" s="284" t="str">
        <f>IF($C87=0,"",IF(H$82="","",IF(H$82="Faza inwest.",0,IF($C87=SUM($AK87:AK87),0,IF(SUM($G87:H87)-SUM($AK87:AK87)&lt;=SUM($G87:H87)*$E87,SUM($G87:H87)-SUM($AK87:AK87),ROUND(SUM($G87:H87)*$E87,2))))))</f>
        <v/>
      </c>
      <c r="AM87" s="284" t="str">
        <f>IF($C87=0,"",IF(I$82="","",IF(I$82="Faza inwest.",0,IF($C87=SUM($AK87:AL87),0,IF(SUM($G87:I87)-SUM($AK87:AL87)&lt;=SUM($G87:I87)*$E87,SUM($G87:I87)-SUM($AK87:AL87),ROUND(SUM($G87:I87)*$E87,2))))))</f>
        <v/>
      </c>
      <c r="AN87" s="284" t="str">
        <f>IF($C87=0,"",IF(J$82="","",IF(J$82="Faza inwest.",0,IF($C87=SUM($AK87:AM87),0,IF(SUM($G87:J87)-SUM($AK87:AM87)&lt;=SUM($G87:J87)*$E87,SUM($G87:J87)-SUM($AK87:AM87),ROUND(SUM($G87:J87)*$E87,2))))))</f>
        <v/>
      </c>
      <c r="AO87" s="284" t="str">
        <f>IF($C87=0,"",IF(K$82="","",IF(K$82="Faza inwest.",0,IF($C87=SUM($AK87:AN87),0,IF(SUM($G87:K87)-SUM($AK87:AN87)&lt;=SUM($G87:K87)*$E87,SUM($G87:K87)-SUM($AK87:AN87),ROUND(SUM($G87:K87)*$E87,2))))))</f>
        <v/>
      </c>
      <c r="AP87" s="284" t="str">
        <f>IF($C87=0,"",IF(L$82="","",IF(L$82="Faza inwest.",0,IF($C87=SUM($AK87:AO87),0,IF(SUM($G87:L87)-SUM($AK87:AO87)&lt;=SUM($G87:L87)*$E87,SUM($G87:L87)-SUM($AK87:AO87),ROUND(SUM($G87:L87)*$E87,2))))))</f>
        <v/>
      </c>
      <c r="AQ87" s="284" t="str">
        <f>IF($C87=0,"",IF(M$82="","",IF(M$82="Faza inwest.",0,IF($C87=SUM($AK87:AP87),0,IF(SUM($G87:M87)-SUM($AK87:AP87)&lt;=SUM($G87:M87)*$E87,SUM($G87:M87)-SUM($AK87:AP87),ROUND(SUM($G87:M87)*$E87,2))))))</f>
        <v/>
      </c>
      <c r="AR87" s="284" t="str">
        <f>IF($C87=0,"",IF(N$82="","",IF(N$82="Faza inwest.",0,IF($C87=SUM($AK87:AQ87),0,IF(SUM($G87:N87)-SUM($AK87:AQ87)&lt;=SUM($G87:N87)*$E87,SUM($G87:N87)-SUM($AK87:AQ87),ROUND(SUM($G87:N87)*$E87,2))))))</f>
        <v/>
      </c>
      <c r="AS87" s="284" t="str">
        <f>IF($C87=0,"",IF(O$82="","",IF(O$82="Faza inwest.",0,IF($C87=SUM($AK87:AR87),0,IF(SUM($G87:O87)-SUM($AK87:AR87)&lt;=SUM($G87:O87)*$E87,SUM($G87:O87)-SUM($AK87:AR87),ROUND(SUM($G87:O87)*$E87,2))))))</f>
        <v/>
      </c>
      <c r="AT87" s="284" t="str">
        <f>IF($C87=0,"",IF(P$82="","",IF(P$82="Faza inwest.",0,IF($C87=SUM($AK87:AS87),0,IF(SUM($G87:P87)-SUM($AK87:AS87)&lt;=SUM($G87:P87)*$E87,SUM($G87:P87)-SUM($AK87:AS87),ROUND(SUM($G87:P87)*$E87,2))))))</f>
        <v/>
      </c>
      <c r="AU87" s="284" t="str">
        <f>IF($C87=0,"",IF(Q$82="","",IF(Q$82="Faza inwest.",0,IF($C87=SUM($AK87:AT87),0,IF(SUM($G87:Q87)-SUM($AK87:AT87)&lt;=SUM($G87:Q87)*$E87,SUM($G87:Q87)-SUM($AK87:AT87),ROUND(SUM($G87:Q87)*$E87,2))))))</f>
        <v/>
      </c>
      <c r="AV87" s="284" t="str">
        <f>IF($C87=0,"",IF(R$82="","",IF(R$82="Faza inwest.",0,IF($C87=SUM($AK87:AU87),0,IF(SUM($G87:R87)-SUM($AK87:AU87)&lt;=SUM($G87:R87)*$E87,SUM($G87:R87)-SUM($AK87:AU87),ROUND(SUM($G87:R87)*$E87,2))))))</f>
        <v/>
      </c>
      <c r="AW87" s="284" t="str">
        <f>IF($C87=0,"",IF(S$82="","",IF(S$82="Faza inwest.",0,IF($C87=SUM($AK87:AV87),0,IF(SUM($G87:S87)-SUM($AK87:AV87)&lt;=SUM($G87:S87)*$E87,SUM($G87:S87)-SUM($AK87:AV87),ROUND(SUM($G87:S87)*$E87,2))))))</f>
        <v/>
      </c>
      <c r="AX87" s="284" t="str">
        <f>IF($C87=0,"",IF(T$82="","",IF(T$82="Faza inwest.",0,IF($C87=SUM($AK87:AW87),0,IF(SUM($G87:T87)-SUM($AK87:AW87)&lt;=SUM($G87:T87)*$E87,SUM($G87:T87)-SUM($AK87:AW87),ROUND(SUM($G87:T87)*$E87,2))))))</f>
        <v/>
      </c>
      <c r="AY87" s="284" t="str">
        <f>IF($C87=0,"",IF(U$82="","",IF(U$82="Faza inwest.",0,IF($C87=SUM($AK87:AX87),0,IF(SUM($G87:U87)-SUM($AK87:AX87)&lt;=SUM($G87:U87)*$E87,SUM($G87:U87)-SUM($AK87:AX87),ROUND(SUM($G87:U87)*$E87,2))))))</f>
        <v/>
      </c>
      <c r="AZ87" s="284" t="str">
        <f>IF($C87=0,"",IF(V$82="","",IF(V$82="Faza inwest.",0,IF($C87=SUM($AK87:AY87),0,IF(SUM($G87:V87)-SUM($AK87:AY87)&lt;=SUM($G87:V87)*$E87,SUM($G87:V87)-SUM($AK87:AY87),ROUND(SUM($G87:V87)*$E87,2))))))</f>
        <v/>
      </c>
      <c r="BA87" s="284" t="str">
        <f>IF($C87=0,"",IF(W$82="","",IF(W$82="Faza inwest.",0,IF($C87=SUM($AK87:AZ87),0,IF(SUM($G87:W87)-SUM($AK87:AZ87)&lt;=SUM($G87:W87)*$E87,SUM($G87:W87)-SUM($AK87:AZ87),ROUND(SUM($G87:W87)*$E87,2))))))</f>
        <v/>
      </c>
      <c r="BB87" s="284" t="str">
        <f>IF($C87=0,"",IF(X$82="","",IF(X$82="Faza inwest.",0,IF($C87=SUM($AK87:BA87),0,IF(SUM($G87:X87)-SUM($AK87:BA87)&lt;=SUM($G87:X87)*$E87,SUM($G87:X87)-SUM($AK87:BA87),ROUND(SUM($G87:X87)*$E87,2))))))</f>
        <v/>
      </c>
      <c r="BC87" s="284" t="str">
        <f>IF($C87=0,"",IF(Y$82="","",IF(Y$82="Faza inwest.",0,IF($C87=SUM($AK87:BB87),0,IF(SUM($G87:Y87)-SUM($AK87:BB87)&lt;=SUM($G87:Y87)*$E87,SUM($G87:Y87)-SUM($AK87:BB87),ROUND(SUM($G87:Y87)*$E87,2))))))</f>
        <v/>
      </c>
      <c r="BD87" s="284" t="str">
        <f>IF($C87=0,"",IF(Z$82="","",IF(Z$82="Faza inwest.",0,IF($C87=SUM($AK87:BC87),0,IF(SUM($G87:Z87)-SUM($AK87:BC87)&lt;=SUM($G87:Z87)*$E87,SUM($G87:Z87)-SUM($AK87:BC87),ROUND(SUM($G87:Z87)*$E87,2))))))</f>
        <v/>
      </c>
      <c r="BE87" s="284" t="str">
        <f>IF($C87=0,"",IF(AA$82="","",IF(AA$82="Faza inwest.",0,IF($C87=SUM($AK87:BD87),0,IF(SUM($G87:AA87)-SUM($AK87:BD87)&lt;=SUM($G87:AA87)*$E87,SUM($G87:AA87)-SUM($AK87:BD87),ROUND(SUM($G87:AA87)*$E87,2))))))</f>
        <v/>
      </c>
      <c r="BF87" s="284" t="str">
        <f>IF($C87=0,"",IF(AB$82="","",IF(AB$82="Faza inwest.",0,IF($C87=SUM($AK87:BE87),0,IF(SUM($G87:AB87)-SUM($AK87:BE87)&lt;=SUM($G87:AB87)*$E87,SUM($G87:AB87)-SUM($AK87:BE87),ROUND(SUM($G87:AB87)*$E87,2))))))</f>
        <v/>
      </c>
      <c r="BG87" s="284" t="str">
        <f>IF($C87=0,"",IF(AC$82="","",IF(AC$82="Faza inwest.",0,IF($C87=SUM($AK87:BF87),0,IF(SUM($G87:AC87)-SUM($AK87:BF87)&lt;=SUM($G87:AC87)*$E87,SUM($G87:AC87)-SUM($AK87:BF87),ROUND(SUM($G87:AC87)*$E87,2))))))</f>
        <v/>
      </c>
      <c r="BH87" s="284" t="str">
        <f>IF($C87=0,"",IF(AD$82="","",IF(AD$82="Faza inwest.",0,IF($C87=SUM($AK87:BG87),0,IF(SUM($G87:AD87)-SUM($AK87:BG87)&lt;=SUM($G87:AD87)*$E87,SUM($G87:AD87)-SUM($AK87:BG87),ROUND(SUM($G87:AD87)*$E87,2))))))</f>
        <v/>
      </c>
      <c r="BI87" s="284" t="str">
        <f>IF($C87=0,"",IF(AE$82="","",IF(AE$82="Faza inwest.",0,IF($C87=SUM($AK87:BH87),0,IF(SUM($G87:AE87)-SUM($AK87:BH87)&lt;=SUM($G87:AE87)*$E87,SUM($G87:AE87)-SUM($AK87:BH87),ROUND(SUM($G87:AE87)*$E87,2))))))</f>
        <v/>
      </c>
      <c r="BJ87" s="284" t="str">
        <f>IF($C87=0,"",IF(AF$82="","",IF(AF$82="Faza inwest.",0,IF($C87=SUM($AK87:BI87),0,IF(SUM($G87:AF87)-SUM($AK87:BI87)&lt;=SUM($G87:AF87)*$E87,SUM($G87:AF87)-SUM($AK87:BI87),ROUND(SUM($G87:AF87)*$E87,2))))))</f>
        <v/>
      </c>
      <c r="BK87" s="284" t="str">
        <f>IF($C87=0,"",IF(AG$82="","",IF(AG$82="Faza inwest.",0,IF($C87=SUM($AK87:BJ87),0,IF(SUM($G87:AG87)-SUM($AK87:BJ87)&lt;=SUM($G87:AG87)*$E87,SUM($G87:AG87)-SUM($AK87:BJ87),ROUND(SUM($G87:AG87)*$E87,2))))))</f>
        <v/>
      </c>
      <c r="BL87" s="284" t="str">
        <f>IF($C87=0,"",IF(AH$82="","",IF(AH$82="Faza inwest.",0,IF($C87=SUM($AK87:BK87),0,IF(SUM($G87:AH87)-SUM($AK87:BK87)&lt;=SUM($G87:AH87)*$E87,SUM($G87:AH87)-SUM($AK87:BK87),ROUND(SUM($G87:AH87)*$E87,2))))))</f>
        <v/>
      </c>
      <c r="BM87" s="284" t="str">
        <f>IF($C87=0,"",IF(AI$82="","",IF(AI$82="Faza inwest.",0,IF($C87=SUM($AK87:BL87),0,IF(SUM($G87:AI87)-SUM($AK87:BL87)&lt;=SUM($G87:AI87)*$E87,SUM($G87:AI87)-SUM($AK87:BL87),ROUND(SUM($G87:AI87)*$E87,2))))))</f>
        <v/>
      </c>
      <c r="BN87" s="284" t="str">
        <f>IF($C87=0,"",IF(AJ$82="","",IF(AJ$82="Faza inwest.",0,IF($C87=SUM($AK87:BM87),0,IF(SUM($G87:AJ87)-SUM($AK87:BM87)&lt;=SUM($G87:AJ87)*$E87,SUM($G87:AJ87)-SUM($AK87:BM87),ROUND(SUM($G87:AJ87)*$E87,2))))))</f>
        <v/>
      </c>
    </row>
    <row r="88" spans="1:66" s="93" customFormat="1">
      <c r="A88" s="126" t="str">
        <f t="shared" si="57"/>
        <v/>
      </c>
      <c r="B88" s="279"/>
      <c r="C88" s="280"/>
      <c r="D88" s="281"/>
      <c r="E88" s="281"/>
      <c r="F88" s="282" t="str">
        <f t="shared" si="56"/>
        <v/>
      </c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4" t="str">
        <f>IF($C88=0,"",IF(G$82="Faza inwest.",0,ROUND(SUM($G88:G88)*$E88,2)))</f>
        <v/>
      </c>
      <c r="AL88" s="284" t="str">
        <f>IF($C88=0,"",IF(H$82="","",IF(H$82="Faza inwest.",0,IF($C88=SUM($AK88:AK88),0,IF(SUM($G88:H88)-SUM($AK88:AK88)&lt;=SUM($G88:H88)*$E88,SUM($G88:H88)-SUM($AK88:AK88),ROUND(SUM($G88:H88)*$E88,2))))))</f>
        <v/>
      </c>
      <c r="AM88" s="284" t="str">
        <f>IF($C88=0,"",IF(I$82="","",IF(I$82="Faza inwest.",0,IF($C88=SUM($AK88:AL88),0,IF(SUM($G88:I88)-SUM($AK88:AL88)&lt;=SUM($G88:I88)*$E88,SUM($G88:I88)-SUM($AK88:AL88),ROUND(SUM($G88:I88)*$E88,2))))))</f>
        <v/>
      </c>
      <c r="AN88" s="284" t="str">
        <f>IF($C88=0,"",IF(J$82="","",IF(J$82="Faza inwest.",0,IF($C88=SUM($AK88:AM88),0,IF(SUM($G88:J88)-SUM($AK88:AM88)&lt;=SUM($G88:J88)*$E88,SUM($G88:J88)-SUM($AK88:AM88),ROUND(SUM($G88:J88)*$E88,2))))))</f>
        <v/>
      </c>
      <c r="AO88" s="284" t="str">
        <f>IF($C88=0,"",IF(K$82="","",IF(K$82="Faza inwest.",0,IF($C88=SUM($AK88:AN88),0,IF(SUM($G88:K88)-SUM($AK88:AN88)&lt;=SUM($G88:K88)*$E88,SUM($G88:K88)-SUM($AK88:AN88),ROUND(SUM($G88:K88)*$E88,2))))))</f>
        <v/>
      </c>
      <c r="AP88" s="284" t="str">
        <f>IF($C88=0,"",IF(L$82="","",IF(L$82="Faza inwest.",0,IF($C88=SUM($AK88:AO88),0,IF(SUM($G88:L88)-SUM($AK88:AO88)&lt;=SUM($G88:L88)*$E88,SUM($G88:L88)-SUM($AK88:AO88),ROUND(SUM($G88:L88)*$E88,2))))))</f>
        <v/>
      </c>
      <c r="AQ88" s="284" t="str">
        <f>IF($C88=0,"",IF(M$82="","",IF(M$82="Faza inwest.",0,IF($C88=SUM($AK88:AP88),0,IF(SUM($G88:M88)-SUM($AK88:AP88)&lt;=SUM($G88:M88)*$E88,SUM($G88:M88)-SUM($AK88:AP88),ROUND(SUM($G88:M88)*$E88,2))))))</f>
        <v/>
      </c>
      <c r="AR88" s="284" t="str">
        <f>IF($C88=0,"",IF(N$82="","",IF(N$82="Faza inwest.",0,IF($C88=SUM($AK88:AQ88),0,IF(SUM($G88:N88)-SUM($AK88:AQ88)&lt;=SUM($G88:N88)*$E88,SUM($G88:N88)-SUM($AK88:AQ88),ROUND(SUM($G88:N88)*$E88,2))))))</f>
        <v/>
      </c>
      <c r="AS88" s="284" t="str">
        <f>IF($C88=0,"",IF(O$82="","",IF(O$82="Faza inwest.",0,IF($C88=SUM($AK88:AR88),0,IF(SUM($G88:O88)-SUM($AK88:AR88)&lt;=SUM($G88:O88)*$E88,SUM($G88:O88)-SUM($AK88:AR88),ROUND(SUM($G88:O88)*$E88,2))))))</f>
        <v/>
      </c>
      <c r="AT88" s="284" t="str">
        <f>IF($C88=0,"",IF(P$82="","",IF(P$82="Faza inwest.",0,IF($C88=SUM($AK88:AS88),0,IF(SUM($G88:P88)-SUM($AK88:AS88)&lt;=SUM($G88:P88)*$E88,SUM($G88:P88)-SUM($AK88:AS88),ROUND(SUM($G88:P88)*$E88,2))))))</f>
        <v/>
      </c>
      <c r="AU88" s="284" t="str">
        <f>IF($C88=0,"",IF(Q$82="","",IF(Q$82="Faza inwest.",0,IF($C88=SUM($AK88:AT88),0,IF(SUM($G88:Q88)-SUM($AK88:AT88)&lt;=SUM($G88:Q88)*$E88,SUM($G88:Q88)-SUM($AK88:AT88),ROUND(SUM($G88:Q88)*$E88,2))))))</f>
        <v/>
      </c>
      <c r="AV88" s="284" t="str">
        <f>IF($C88=0,"",IF(R$82="","",IF(R$82="Faza inwest.",0,IF($C88=SUM($AK88:AU88),0,IF(SUM($G88:R88)-SUM($AK88:AU88)&lt;=SUM($G88:R88)*$E88,SUM($G88:R88)-SUM($AK88:AU88),ROUND(SUM($G88:R88)*$E88,2))))))</f>
        <v/>
      </c>
      <c r="AW88" s="284" t="str">
        <f>IF($C88=0,"",IF(S$82="","",IF(S$82="Faza inwest.",0,IF($C88=SUM($AK88:AV88),0,IF(SUM($G88:S88)-SUM($AK88:AV88)&lt;=SUM($G88:S88)*$E88,SUM($G88:S88)-SUM($AK88:AV88),ROUND(SUM($G88:S88)*$E88,2))))))</f>
        <v/>
      </c>
      <c r="AX88" s="284" t="str">
        <f>IF($C88=0,"",IF(T$82="","",IF(T$82="Faza inwest.",0,IF($C88=SUM($AK88:AW88),0,IF(SUM($G88:T88)-SUM($AK88:AW88)&lt;=SUM($G88:T88)*$E88,SUM($G88:T88)-SUM($AK88:AW88),ROUND(SUM($G88:T88)*$E88,2))))))</f>
        <v/>
      </c>
      <c r="AY88" s="284" t="str">
        <f>IF($C88=0,"",IF(U$82="","",IF(U$82="Faza inwest.",0,IF($C88=SUM($AK88:AX88),0,IF(SUM($G88:U88)-SUM($AK88:AX88)&lt;=SUM($G88:U88)*$E88,SUM($G88:U88)-SUM($AK88:AX88),ROUND(SUM($G88:U88)*$E88,2))))))</f>
        <v/>
      </c>
      <c r="AZ88" s="284" t="str">
        <f>IF($C88=0,"",IF(V$82="","",IF(V$82="Faza inwest.",0,IF($C88=SUM($AK88:AY88),0,IF(SUM($G88:V88)-SUM($AK88:AY88)&lt;=SUM($G88:V88)*$E88,SUM($G88:V88)-SUM($AK88:AY88),ROUND(SUM($G88:V88)*$E88,2))))))</f>
        <v/>
      </c>
      <c r="BA88" s="284" t="str">
        <f>IF($C88=0,"",IF(W$82="","",IF(W$82="Faza inwest.",0,IF($C88=SUM($AK88:AZ88),0,IF(SUM($G88:W88)-SUM($AK88:AZ88)&lt;=SUM($G88:W88)*$E88,SUM($G88:W88)-SUM($AK88:AZ88),ROUND(SUM($G88:W88)*$E88,2))))))</f>
        <v/>
      </c>
      <c r="BB88" s="284" t="str">
        <f>IF($C88=0,"",IF(X$82="","",IF(X$82="Faza inwest.",0,IF($C88=SUM($AK88:BA88),0,IF(SUM($G88:X88)-SUM($AK88:BA88)&lt;=SUM($G88:X88)*$E88,SUM($G88:X88)-SUM($AK88:BA88),ROUND(SUM($G88:X88)*$E88,2))))))</f>
        <v/>
      </c>
      <c r="BC88" s="284" t="str">
        <f>IF($C88=0,"",IF(Y$82="","",IF(Y$82="Faza inwest.",0,IF($C88=SUM($AK88:BB88),0,IF(SUM($G88:Y88)-SUM($AK88:BB88)&lt;=SUM($G88:Y88)*$E88,SUM($G88:Y88)-SUM($AK88:BB88),ROUND(SUM($G88:Y88)*$E88,2))))))</f>
        <v/>
      </c>
      <c r="BD88" s="284" t="str">
        <f>IF($C88=0,"",IF(Z$82="","",IF(Z$82="Faza inwest.",0,IF($C88=SUM($AK88:BC88),0,IF(SUM($G88:Z88)-SUM($AK88:BC88)&lt;=SUM($G88:Z88)*$E88,SUM($G88:Z88)-SUM($AK88:BC88),ROUND(SUM($G88:Z88)*$E88,2))))))</f>
        <v/>
      </c>
      <c r="BE88" s="284" t="str">
        <f>IF($C88=0,"",IF(AA$82="","",IF(AA$82="Faza inwest.",0,IF($C88=SUM($AK88:BD88),0,IF(SUM($G88:AA88)-SUM($AK88:BD88)&lt;=SUM($G88:AA88)*$E88,SUM($G88:AA88)-SUM($AK88:BD88),ROUND(SUM($G88:AA88)*$E88,2))))))</f>
        <v/>
      </c>
      <c r="BF88" s="284" t="str">
        <f>IF($C88=0,"",IF(AB$82="","",IF(AB$82="Faza inwest.",0,IF($C88=SUM($AK88:BE88),0,IF(SUM($G88:AB88)-SUM($AK88:BE88)&lt;=SUM($G88:AB88)*$E88,SUM($G88:AB88)-SUM($AK88:BE88),ROUND(SUM($G88:AB88)*$E88,2))))))</f>
        <v/>
      </c>
      <c r="BG88" s="284" t="str">
        <f>IF($C88=0,"",IF(AC$82="","",IF(AC$82="Faza inwest.",0,IF($C88=SUM($AK88:BF88),0,IF(SUM($G88:AC88)-SUM($AK88:BF88)&lt;=SUM($G88:AC88)*$E88,SUM($G88:AC88)-SUM($AK88:BF88),ROUND(SUM($G88:AC88)*$E88,2))))))</f>
        <v/>
      </c>
      <c r="BH88" s="284" t="str">
        <f>IF($C88=0,"",IF(AD$82="","",IF(AD$82="Faza inwest.",0,IF($C88=SUM($AK88:BG88),0,IF(SUM($G88:AD88)-SUM($AK88:BG88)&lt;=SUM($G88:AD88)*$E88,SUM($G88:AD88)-SUM($AK88:BG88),ROUND(SUM($G88:AD88)*$E88,2))))))</f>
        <v/>
      </c>
      <c r="BI88" s="284" t="str">
        <f>IF($C88=0,"",IF(AE$82="","",IF(AE$82="Faza inwest.",0,IF($C88=SUM($AK88:BH88),0,IF(SUM($G88:AE88)-SUM($AK88:BH88)&lt;=SUM($G88:AE88)*$E88,SUM($G88:AE88)-SUM($AK88:BH88),ROUND(SUM($G88:AE88)*$E88,2))))))</f>
        <v/>
      </c>
      <c r="BJ88" s="284" t="str">
        <f>IF($C88=0,"",IF(AF$82="","",IF(AF$82="Faza inwest.",0,IF($C88=SUM($AK88:BI88),0,IF(SUM($G88:AF88)-SUM($AK88:BI88)&lt;=SUM($G88:AF88)*$E88,SUM($G88:AF88)-SUM($AK88:BI88),ROUND(SUM($G88:AF88)*$E88,2))))))</f>
        <v/>
      </c>
      <c r="BK88" s="284" t="str">
        <f>IF($C88=0,"",IF(AG$82="","",IF(AG$82="Faza inwest.",0,IF($C88=SUM($AK88:BJ88),0,IF(SUM($G88:AG88)-SUM($AK88:BJ88)&lt;=SUM($G88:AG88)*$E88,SUM($G88:AG88)-SUM($AK88:BJ88),ROUND(SUM($G88:AG88)*$E88,2))))))</f>
        <v/>
      </c>
      <c r="BL88" s="284" t="str">
        <f>IF($C88=0,"",IF(AH$82="","",IF(AH$82="Faza inwest.",0,IF($C88=SUM($AK88:BK88),0,IF(SUM($G88:AH88)-SUM($AK88:BK88)&lt;=SUM($G88:AH88)*$E88,SUM($G88:AH88)-SUM($AK88:BK88),ROUND(SUM($G88:AH88)*$E88,2))))))</f>
        <v/>
      </c>
      <c r="BM88" s="284" t="str">
        <f>IF($C88=0,"",IF(AI$82="","",IF(AI$82="Faza inwest.",0,IF($C88=SUM($AK88:BL88),0,IF(SUM($G88:AI88)-SUM($AK88:BL88)&lt;=SUM($G88:AI88)*$E88,SUM($G88:AI88)-SUM($AK88:BL88),ROUND(SUM($G88:AI88)*$E88,2))))))</f>
        <v/>
      </c>
      <c r="BN88" s="284" t="str">
        <f>IF($C88=0,"",IF(AJ$82="","",IF(AJ$82="Faza inwest.",0,IF($C88=SUM($AK88:BM88),0,IF(SUM($G88:AJ88)-SUM($AK88:BM88)&lt;=SUM($G88:AJ88)*$E88,SUM($G88:AJ88)-SUM($AK88:BM88),ROUND(SUM($G88:AJ88)*$E88,2))))))</f>
        <v/>
      </c>
    </row>
    <row r="89" spans="1:66" s="93" customFormat="1">
      <c r="A89" s="126" t="str">
        <f t="shared" si="57"/>
        <v/>
      </c>
      <c r="B89" s="279"/>
      <c r="C89" s="280"/>
      <c r="D89" s="281"/>
      <c r="E89" s="281"/>
      <c r="F89" s="282" t="str">
        <f t="shared" si="56"/>
        <v/>
      </c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4" t="str">
        <f>IF($C89=0,"",IF(G$82="Faza inwest.",0,ROUND(SUM($G89:G89)*$E89,2)))</f>
        <v/>
      </c>
      <c r="AL89" s="284" t="str">
        <f>IF($C89=0,"",IF(H$82="","",IF(H$82="Faza inwest.",0,IF($C89=SUM($AK89:AK89),0,IF(SUM($G89:H89)-SUM($AK89:AK89)&lt;=SUM($G89:H89)*$E89,SUM($G89:H89)-SUM($AK89:AK89),ROUND(SUM($G89:H89)*$E89,2))))))</f>
        <v/>
      </c>
      <c r="AM89" s="284" t="str">
        <f>IF($C89=0,"",IF(I$82="","",IF(I$82="Faza inwest.",0,IF($C89=SUM($AK89:AL89),0,IF(SUM($G89:I89)-SUM($AK89:AL89)&lt;=SUM($G89:I89)*$E89,SUM($G89:I89)-SUM($AK89:AL89),ROUND(SUM($G89:I89)*$E89,2))))))</f>
        <v/>
      </c>
      <c r="AN89" s="284" t="str">
        <f>IF($C89=0,"",IF(J$82="","",IF(J$82="Faza inwest.",0,IF($C89=SUM($AK89:AM89),0,IF(SUM($G89:J89)-SUM($AK89:AM89)&lt;=SUM($G89:J89)*$E89,SUM($G89:J89)-SUM($AK89:AM89),ROUND(SUM($G89:J89)*$E89,2))))))</f>
        <v/>
      </c>
      <c r="AO89" s="284" t="str">
        <f>IF($C89=0,"",IF(K$82="","",IF(K$82="Faza inwest.",0,IF($C89=SUM($AK89:AN89),0,IF(SUM($G89:K89)-SUM($AK89:AN89)&lt;=SUM($G89:K89)*$E89,SUM($G89:K89)-SUM($AK89:AN89),ROUND(SUM($G89:K89)*$E89,2))))))</f>
        <v/>
      </c>
      <c r="AP89" s="284" t="str">
        <f>IF($C89=0,"",IF(L$82="","",IF(L$82="Faza inwest.",0,IF($C89=SUM($AK89:AO89),0,IF(SUM($G89:L89)-SUM($AK89:AO89)&lt;=SUM($G89:L89)*$E89,SUM($G89:L89)-SUM($AK89:AO89),ROUND(SUM($G89:L89)*$E89,2))))))</f>
        <v/>
      </c>
      <c r="AQ89" s="284" t="str">
        <f>IF($C89=0,"",IF(M$82="","",IF(M$82="Faza inwest.",0,IF($C89=SUM($AK89:AP89),0,IF(SUM($G89:M89)-SUM($AK89:AP89)&lt;=SUM($G89:M89)*$E89,SUM($G89:M89)-SUM($AK89:AP89),ROUND(SUM($G89:M89)*$E89,2))))))</f>
        <v/>
      </c>
      <c r="AR89" s="284" t="str">
        <f>IF($C89=0,"",IF(N$82="","",IF(N$82="Faza inwest.",0,IF($C89=SUM($AK89:AQ89),0,IF(SUM($G89:N89)-SUM($AK89:AQ89)&lt;=SUM($G89:N89)*$E89,SUM($G89:N89)-SUM($AK89:AQ89),ROUND(SUM($G89:N89)*$E89,2))))))</f>
        <v/>
      </c>
      <c r="AS89" s="284" t="str">
        <f>IF($C89=0,"",IF(O$82="","",IF(O$82="Faza inwest.",0,IF($C89=SUM($AK89:AR89),0,IF(SUM($G89:O89)-SUM($AK89:AR89)&lt;=SUM($G89:O89)*$E89,SUM($G89:O89)-SUM($AK89:AR89),ROUND(SUM($G89:O89)*$E89,2))))))</f>
        <v/>
      </c>
      <c r="AT89" s="284" t="str">
        <f>IF($C89=0,"",IF(P$82="","",IF(P$82="Faza inwest.",0,IF($C89=SUM($AK89:AS89),0,IF(SUM($G89:P89)-SUM($AK89:AS89)&lt;=SUM($G89:P89)*$E89,SUM($G89:P89)-SUM($AK89:AS89),ROUND(SUM($G89:P89)*$E89,2))))))</f>
        <v/>
      </c>
      <c r="AU89" s="284" t="str">
        <f>IF($C89=0,"",IF(Q$82="","",IF(Q$82="Faza inwest.",0,IF($C89=SUM($AK89:AT89),0,IF(SUM($G89:Q89)-SUM($AK89:AT89)&lt;=SUM($G89:Q89)*$E89,SUM($G89:Q89)-SUM($AK89:AT89),ROUND(SUM($G89:Q89)*$E89,2))))))</f>
        <v/>
      </c>
      <c r="AV89" s="284" t="str">
        <f>IF($C89=0,"",IF(R$82="","",IF(R$82="Faza inwest.",0,IF($C89=SUM($AK89:AU89),0,IF(SUM($G89:R89)-SUM($AK89:AU89)&lt;=SUM($G89:R89)*$E89,SUM($G89:R89)-SUM($AK89:AU89),ROUND(SUM($G89:R89)*$E89,2))))))</f>
        <v/>
      </c>
      <c r="AW89" s="284" t="str">
        <f>IF($C89=0,"",IF(S$82="","",IF(S$82="Faza inwest.",0,IF($C89=SUM($AK89:AV89),0,IF(SUM($G89:S89)-SUM($AK89:AV89)&lt;=SUM($G89:S89)*$E89,SUM($G89:S89)-SUM($AK89:AV89),ROUND(SUM($G89:S89)*$E89,2))))))</f>
        <v/>
      </c>
      <c r="AX89" s="284" t="str">
        <f>IF($C89=0,"",IF(T$82="","",IF(T$82="Faza inwest.",0,IF($C89=SUM($AK89:AW89),0,IF(SUM($G89:T89)-SUM($AK89:AW89)&lt;=SUM($G89:T89)*$E89,SUM($G89:T89)-SUM($AK89:AW89),ROUND(SUM($G89:T89)*$E89,2))))))</f>
        <v/>
      </c>
      <c r="AY89" s="284" t="str">
        <f>IF($C89=0,"",IF(U$82="","",IF(U$82="Faza inwest.",0,IF($C89=SUM($AK89:AX89),0,IF(SUM($G89:U89)-SUM($AK89:AX89)&lt;=SUM($G89:U89)*$E89,SUM($G89:U89)-SUM($AK89:AX89),ROUND(SUM($G89:U89)*$E89,2))))))</f>
        <v/>
      </c>
      <c r="AZ89" s="284" t="str">
        <f>IF($C89=0,"",IF(V$82="","",IF(V$82="Faza inwest.",0,IF($C89=SUM($AK89:AY89),0,IF(SUM($G89:V89)-SUM($AK89:AY89)&lt;=SUM($G89:V89)*$E89,SUM($G89:V89)-SUM($AK89:AY89),ROUND(SUM($G89:V89)*$E89,2))))))</f>
        <v/>
      </c>
      <c r="BA89" s="284" t="str">
        <f>IF($C89=0,"",IF(W$82="","",IF(W$82="Faza inwest.",0,IF($C89=SUM($AK89:AZ89),0,IF(SUM($G89:W89)-SUM($AK89:AZ89)&lt;=SUM($G89:W89)*$E89,SUM($G89:W89)-SUM($AK89:AZ89),ROUND(SUM($G89:W89)*$E89,2))))))</f>
        <v/>
      </c>
      <c r="BB89" s="284" t="str">
        <f>IF($C89=0,"",IF(X$82="","",IF(X$82="Faza inwest.",0,IF($C89=SUM($AK89:BA89),0,IF(SUM($G89:X89)-SUM($AK89:BA89)&lt;=SUM($G89:X89)*$E89,SUM($G89:X89)-SUM($AK89:BA89),ROUND(SUM($G89:X89)*$E89,2))))))</f>
        <v/>
      </c>
      <c r="BC89" s="284" t="str">
        <f>IF($C89=0,"",IF(Y$82="","",IF(Y$82="Faza inwest.",0,IF($C89=SUM($AK89:BB89),0,IF(SUM($G89:Y89)-SUM($AK89:BB89)&lt;=SUM($G89:Y89)*$E89,SUM($G89:Y89)-SUM($AK89:BB89),ROUND(SUM($G89:Y89)*$E89,2))))))</f>
        <v/>
      </c>
      <c r="BD89" s="284" t="str">
        <f>IF($C89=0,"",IF(Z$82="","",IF(Z$82="Faza inwest.",0,IF($C89=SUM($AK89:BC89),0,IF(SUM($G89:Z89)-SUM($AK89:BC89)&lt;=SUM($G89:Z89)*$E89,SUM($G89:Z89)-SUM($AK89:BC89),ROUND(SUM($G89:Z89)*$E89,2))))))</f>
        <v/>
      </c>
      <c r="BE89" s="284" t="str">
        <f>IF($C89=0,"",IF(AA$82="","",IF(AA$82="Faza inwest.",0,IF($C89=SUM($AK89:BD89),0,IF(SUM($G89:AA89)-SUM($AK89:BD89)&lt;=SUM($G89:AA89)*$E89,SUM($G89:AA89)-SUM($AK89:BD89),ROUND(SUM($G89:AA89)*$E89,2))))))</f>
        <v/>
      </c>
      <c r="BF89" s="284" t="str">
        <f>IF($C89=0,"",IF(AB$82="","",IF(AB$82="Faza inwest.",0,IF($C89=SUM($AK89:BE89),0,IF(SUM($G89:AB89)-SUM($AK89:BE89)&lt;=SUM($G89:AB89)*$E89,SUM($G89:AB89)-SUM($AK89:BE89),ROUND(SUM($G89:AB89)*$E89,2))))))</f>
        <v/>
      </c>
      <c r="BG89" s="284" t="str">
        <f>IF($C89=0,"",IF(AC$82="","",IF(AC$82="Faza inwest.",0,IF($C89=SUM($AK89:BF89),0,IF(SUM($G89:AC89)-SUM($AK89:BF89)&lt;=SUM($G89:AC89)*$E89,SUM($G89:AC89)-SUM($AK89:BF89),ROUND(SUM($G89:AC89)*$E89,2))))))</f>
        <v/>
      </c>
      <c r="BH89" s="284" t="str">
        <f>IF($C89=0,"",IF(AD$82="","",IF(AD$82="Faza inwest.",0,IF($C89=SUM($AK89:BG89),0,IF(SUM($G89:AD89)-SUM($AK89:BG89)&lt;=SUM($G89:AD89)*$E89,SUM($G89:AD89)-SUM($AK89:BG89),ROUND(SUM($G89:AD89)*$E89,2))))))</f>
        <v/>
      </c>
      <c r="BI89" s="284" t="str">
        <f>IF($C89=0,"",IF(AE$82="","",IF(AE$82="Faza inwest.",0,IF($C89=SUM($AK89:BH89),0,IF(SUM($G89:AE89)-SUM($AK89:BH89)&lt;=SUM($G89:AE89)*$E89,SUM($G89:AE89)-SUM($AK89:BH89),ROUND(SUM($G89:AE89)*$E89,2))))))</f>
        <v/>
      </c>
      <c r="BJ89" s="284" t="str">
        <f>IF($C89=0,"",IF(AF$82="","",IF(AF$82="Faza inwest.",0,IF($C89=SUM($AK89:BI89),0,IF(SUM($G89:AF89)-SUM($AK89:BI89)&lt;=SUM($G89:AF89)*$E89,SUM($G89:AF89)-SUM($AK89:BI89),ROUND(SUM($G89:AF89)*$E89,2))))))</f>
        <v/>
      </c>
      <c r="BK89" s="284" t="str">
        <f>IF($C89=0,"",IF(AG$82="","",IF(AG$82="Faza inwest.",0,IF($C89=SUM($AK89:BJ89),0,IF(SUM($G89:AG89)-SUM($AK89:BJ89)&lt;=SUM($G89:AG89)*$E89,SUM($G89:AG89)-SUM($AK89:BJ89),ROUND(SUM($G89:AG89)*$E89,2))))))</f>
        <v/>
      </c>
      <c r="BL89" s="284" t="str">
        <f>IF($C89=0,"",IF(AH$82="","",IF(AH$82="Faza inwest.",0,IF($C89=SUM($AK89:BK89),0,IF(SUM($G89:AH89)-SUM($AK89:BK89)&lt;=SUM($G89:AH89)*$E89,SUM($G89:AH89)-SUM($AK89:BK89),ROUND(SUM($G89:AH89)*$E89,2))))))</f>
        <v/>
      </c>
      <c r="BM89" s="284" t="str">
        <f>IF($C89=0,"",IF(AI$82="","",IF(AI$82="Faza inwest.",0,IF($C89=SUM($AK89:BL89),0,IF(SUM($G89:AI89)-SUM($AK89:BL89)&lt;=SUM($G89:AI89)*$E89,SUM($G89:AI89)-SUM($AK89:BL89),ROUND(SUM($G89:AI89)*$E89,2))))))</f>
        <v/>
      </c>
      <c r="BN89" s="284" t="str">
        <f>IF($C89=0,"",IF(AJ$82="","",IF(AJ$82="Faza inwest.",0,IF($C89=SUM($AK89:BM89),0,IF(SUM($G89:AJ89)-SUM($AK89:BM89)&lt;=SUM($G89:AJ89)*$E89,SUM($G89:AJ89)-SUM($AK89:BM89),ROUND(SUM($G89:AJ89)*$E89,2))))))</f>
        <v/>
      </c>
    </row>
    <row r="90" spans="1:66" s="93" customFormat="1">
      <c r="A90" s="126" t="str">
        <f t="shared" si="57"/>
        <v/>
      </c>
      <c r="B90" s="279"/>
      <c r="C90" s="280"/>
      <c r="D90" s="281"/>
      <c r="E90" s="281"/>
      <c r="F90" s="282" t="str">
        <f t="shared" si="56"/>
        <v/>
      </c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4" t="str">
        <f>IF($C90=0,"",IF(G$82="Faza inwest.",0,ROUND(SUM($G90:G90)*$E90,2)))</f>
        <v/>
      </c>
      <c r="AL90" s="284" t="str">
        <f>IF($C90=0,"",IF(H$82="","",IF(H$82="Faza inwest.",0,IF($C90=SUM($AK90:AK90),0,IF(SUM($G90:H90)-SUM($AK90:AK90)&lt;=SUM($G90:H90)*$E90,SUM($G90:H90)-SUM($AK90:AK90),ROUND(SUM($G90:H90)*$E90,2))))))</f>
        <v/>
      </c>
      <c r="AM90" s="284" t="str">
        <f>IF($C90=0,"",IF(I$82="","",IF(I$82="Faza inwest.",0,IF($C90=SUM($AK90:AL90),0,IF(SUM($G90:I90)-SUM($AK90:AL90)&lt;=SUM($G90:I90)*$E90,SUM($G90:I90)-SUM($AK90:AL90),ROUND(SUM($G90:I90)*$E90,2))))))</f>
        <v/>
      </c>
      <c r="AN90" s="284" t="str">
        <f>IF($C90=0,"",IF(J$82="","",IF(J$82="Faza inwest.",0,IF($C90=SUM($AK90:AM90),0,IF(SUM($G90:J90)-SUM($AK90:AM90)&lt;=SUM($G90:J90)*$E90,SUM($G90:J90)-SUM($AK90:AM90),ROUND(SUM($G90:J90)*$E90,2))))))</f>
        <v/>
      </c>
      <c r="AO90" s="284" t="str">
        <f>IF($C90=0,"",IF(K$82="","",IF(K$82="Faza inwest.",0,IF($C90=SUM($AK90:AN90),0,IF(SUM($G90:K90)-SUM($AK90:AN90)&lt;=SUM($G90:K90)*$E90,SUM($G90:K90)-SUM($AK90:AN90),ROUND(SUM($G90:K90)*$E90,2))))))</f>
        <v/>
      </c>
      <c r="AP90" s="284" t="str">
        <f>IF($C90=0,"",IF(L$82="","",IF(L$82="Faza inwest.",0,IF($C90=SUM($AK90:AO90),0,IF(SUM($G90:L90)-SUM($AK90:AO90)&lt;=SUM($G90:L90)*$E90,SUM($G90:L90)-SUM($AK90:AO90),ROUND(SUM($G90:L90)*$E90,2))))))</f>
        <v/>
      </c>
      <c r="AQ90" s="284" t="str">
        <f>IF($C90=0,"",IF(M$82="","",IF(M$82="Faza inwest.",0,IF($C90=SUM($AK90:AP90),0,IF(SUM($G90:M90)-SUM($AK90:AP90)&lt;=SUM($G90:M90)*$E90,SUM($G90:M90)-SUM($AK90:AP90),ROUND(SUM($G90:M90)*$E90,2))))))</f>
        <v/>
      </c>
      <c r="AR90" s="284" t="str">
        <f>IF($C90=0,"",IF(N$82="","",IF(N$82="Faza inwest.",0,IF($C90=SUM($AK90:AQ90),0,IF(SUM($G90:N90)-SUM($AK90:AQ90)&lt;=SUM($G90:N90)*$E90,SUM($G90:N90)-SUM($AK90:AQ90),ROUND(SUM($G90:N90)*$E90,2))))))</f>
        <v/>
      </c>
      <c r="AS90" s="284" t="str">
        <f>IF($C90=0,"",IF(O$82="","",IF(O$82="Faza inwest.",0,IF($C90=SUM($AK90:AR90),0,IF(SUM($G90:O90)-SUM($AK90:AR90)&lt;=SUM($G90:O90)*$E90,SUM($G90:O90)-SUM($AK90:AR90),ROUND(SUM($G90:O90)*$E90,2))))))</f>
        <v/>
      </c>
      <c r="AT90" s="284" t="str">
        <f>IF($C90=0,"",IF(P$82="","",IF(P$82="Faza inwest.",0,IF($C90=SUM($AK90:AS90),0,IF(SUM($G90:P90)-SUM($AK90:AS90)&lt;=SUM($G90:P90)*$E90,SUM($G90:P90)-SUM($AK90:AS90),ROUND(SUM($G90:P90)*$E90,2))))))</f>
        <v/>
      </c>
      <c r="AU90" s="284" t="str">
        <f>IF($C90=0,"",IF(Q$82="","",IF(Q$82="Faza inwest.",0,IF($C90=SUM($AK90:AT90),0,IF(SUM($G90:Q90)-SUM($AK90:AT90)&lt;=SUM($G90:Q90)*$E90,SUM($G90:Q90)-SUM($AK90:AT90),ROUND(SUM($G90:Q90)*$E90,2))))))</f>
        <v/>
      </c>
      <c r="AV90" s="284" t="str">
        <f>IF($C90=0,"",IF(R$82="","",IF(R$82="Faza inwest.",0,IF($C90=SUM($AK90:AU90),0,IF(SUM($G90:R90)-SUM($AK90:AU90)&lt;=SUM($G90:R90)*$E90,SUM($G90:R90)-SUM($AK90:AU90),ROUND(SUM($G90:R90)*$E90,2))))))</f>
        <v/>
      </c>
      <c r="AW90" s="284" t="str">
        <f>IF($C90=0,"",IF(S$82="","",IF(S$82="Faza inwest.",0,IF($C90=SUM($AK90:AV90),0,IF(SUM($G90:S90)-SUM($AK90:AV90)&lt;=SUM($G90:S90)*$E90,SUM($G90:S90)-SUM($AK90:AV90),ROUND(SUM($G90:S90)*$E90,2))))))</f>
        <v/>
      </c>
      <c r="AX90" s="284" t="str">
        <f>IF($C90=0,"",IF(T$82="","",IF(T$82="Faza inwest.",0,IF($C90=SUM($AK90:AW90),0,IF(SUM($G90:T90)-SUM($AK90:AW90)&lt;=SUM($G90:T90)*$E90,SUM($G90:T90)-SUM($AK90:AW90),ROUND(SUM($G90:T90)*$E90,2))))))</f>
        <v/>
      </c>
      <c r="AY90" s="284" t="str">
        <f>IF($C90=0,"",IF(U$82="","",IF(U$82="Faza inwest.",0,IF($C90=SUM($AK90:AX90),0,IF(SUM($G90:U90)-SUM($AK90:AX90)&lt;=SUM($G90:U90)*$E90,SUM($G90:U90)-SUM($AK90:AX90),ROUND(SUM($G90:U90)*$E90,2))))))</f>
        <v/>
      </c>
      <c r="AZ90" s="284" t="str">
        <f>IF($C90=0,"",IF(V$82="","",IF(V$82="Faza inwest.",0,IF($C90=SUM($AK90:AY90),0,IF(SUM($G90:V90)-SUM($AK90:AY90)&lt;=SUM($G90:V90)*$E90,SUM($G90:V90)-SUM($AK90:AY90),ROUND(SUM($G90:V90)*$E90,2))))))</f>
        <v/>
      </c>
      <c r="BA90" s="284" t="str">
        <f>IF($C90=0,"",IF(W$82="","",IF(W$82="Faza inwest.",0,IF($C90=SUM($AK90:AZ90),0,IF(SUM($G90:W90)-SUM($AK90:AZ90)&lt;=SUM($G90:W90)*$E90,SUM($G90:W90)-SUM($AK90:AZ90),ROUND(SUM($G90:W90)*$E90,2))))))</f>
        <v/>
      </c>
      <c r="BB90" s="284" t="str">
        <f>IF($C90=0,"",IF(X$82="","",IF(X$82="Faza inwest.",0,IF($C90=SUM($AK90:BA90),0,IF(SUM($G90:X90)-SUM($AK90:BA90)&lt;=SUM($G90:X90)*$E90,SUM($G90:X90)-SUM($AK90:BA90),ROUND(SUM($G90:X90)*$E90,2))))))</f>
        <v/>
      </c>
      <c r="BC90" s="284" t="str">
        <f>IF($C90=0,"",IF(Y$82="","",IF(Y$82="Faza inwest.",0,IF($C90=SUM($AK90:BB90),0,IF(SUM($G90:Y90)-SUM($AK90:BB90)&lt;=SUM($G90:Y90)*$E90,SUM($G90:Y90)-SUM($AK90:BB90),ROUND(SUM($G90:Y90)*$E90,2))))))</f>
        <v/>
      </c>
      <c r="BD90" s="284" t="str">
        <f>IF($C90=0,"",IF(Z$82="","",IF(Z$82="Faza inwest.",0,IF($C90=SUM($AK90:BC90),0,IF(SUM($G90:Z90)-SUM($AK90:BC90)&lt;=SUM($G90:Z90)*$E90,SUM($G90:Z90)-SUM($AK90:BC90),ROUND(SUM($G90:Z90)*$E90,2))))))</f>
        <v/>
      </c>
      <c r="BE90" s="284" t="str">
        <f>IF($C90=0,"",IF(AA$82="","",IF(AA$82="Faza inwest.",0,IF($C90=SUM($AK90:BD90),0,IF(SUM($G90:AA90)-SUM($AK90:BD90)&lt;=SUM($G90:AA90)*$E90,SUM($G90:AA90)-SUM($AK90:BD90),ROUND(SUM($G90:AA90)*$E90,2))))))</f>
        <v/>
      </c>
      <c r="BF90" s="284" t="str">
        <f>IF($C90=0,"",IF(AB$82="","",IF(AB$82="Faza inwest.",0,IF($C90=SUM($AK90:BE90),0,IF(SUM($G90:AB90)-SUM($AK90:BE90)&lt;=SUM($G90:AB90)*$E90,SUM($G90:AB90)-SUM($AK90:BE90),ROUND(SUM($G90:AB90)*$E90,2))))))</f>
        <v/>
      </c>
      <c r="BG90" s="284" t="str">
        <f>IF($C90=0,"",IF(AC$82="","",IF(AC$82="Faza inwest.",0,IF($C90=SUM($AK90:BF90),0,IF(SUM($G90:AC90)-SUM($AK90:BF90)&lt;=SUM($G90:AC90)*$E90,SUM($G90:AC90)-SUM($AK90:BF90),ROUND(SUM($G90:AC90)*$E90,2))))))</f>
        <v/>
      </c>
      <c r="BH90" s="284" t="str">
        <f>IF($C90=0,"",IF(AD$82="","",IF(AD$82="Faza inwest.",0,IF($C90=SUM($AK90:BG90),0,IF(SUM($G90:AD90)-SUM($AK90:BG90)&lt;=SUM($G90:AD90)*$E90,SUM($G90:AD90)-SUM($AK90:BG90),ROUND(SUM($G90:AD90)*$E90,2))))))</f>
        <v/>
      </c>
      <c r="BI90" s="284" t="str">
        <f>IF($C90=0,"",IF(AE$82="","",IF(AE$82="Faza inwest.",0,IF($C90=SUM($AK90:BH90),0,IF(SUM($G90:AE90)-SUM($AK90:BH90)&lt;=SUM($G90:AE90)*$E90,SUM($G90:AE90)-SUM($AK90:BH90),ROUND(SUM($G90:AE90)*$E90,2))))))</f>
        <v/>
      </c>
      <c r="BJ90" s="284" t="str">
        <f>IF($C90=0,"",IF(AF$82="","",IF(AF$82="Faza inwest.",0,IF($C90=SUM($AK90:BI90),0,IF(SUM($G90:AF90)-SUM($AK90:BI90)&lt;=SUM($G90:AF90)*$E90,SUM($G90:AF90)-SUM($AK90:BI90),ROUND(SUM($G90:AF90)*$E90,2))))))</f>
        <v/>
      </c>
      <c r="BK90" s="284" t="str">
        <f>IF($C90=0,"",IF(AG$82="","",IF(AG$82="Faza inwest.",0,IF($C90=SUM($AK90:BJ90),0,IF(SUM($G90:AG90)-SUM($AK90:BJ90)&lt;=SUM($G90:AG90)*$E90,SUM($G90:AG90)-SUM($AK90:BJ90),ROUND(SUM($G90:AG90)*$E90,2))))))</f>
        <v/>
      </c>
      <c r="BL90" s="284" t="str">
        <f>IF($C90=0,"",IF(AH$82="","",IF(AH$82="Faza inwest.",0,IF($C90=SUM($AK90:BK90),0,IF(SUM($G90:AH90)-SUM($AK90:BK90)&lt;=SUM($G90:AH90)*$E90,SUM($G90:AH90)-SUM($AK90:BK90),ROUND(SUM($G90:AH90)*$E90,2))))))</f>
        <v/>
      </c>
      <c r="BM90" s="284" t="str">
        <f>IF($C90=0,"",IF(AI$82="","",IF(AI$82="Faza inwest.",0,IF($C90=SUM($AK90:BL90),0,IF(SUM($G90:AI90)-SUM($AK90:BL90)&lt;=SUM($G90:AI90)*$E90,SUM($G90:AI90)-SUM($AK90:BL90),ROUND(SUM($G90:AI90)*$E90,2))))))</f>
        <v/>
      </c>
      <c r="BN90" s="284" t="str">
        <f>IF($C90=0,"",IF(AJ$82="","",IF(AJ$82="Faza inwest.",0,IF($C90=SUM($AK90:BM90),0,IF(SUM($G90:AJ90)-SUM($AK90:BM90)&lt;=SUM($G90:AJ90)*$E90,SUM($G90:AJ90)-SUM($AK90:BM90),ROUND(SUM($G90:AJ90)*$E90,2))))))</f>
        <v/>
      </c>
    </row>
    <row r="91" spans="1:66" s="93" customFormat="1">
      <c r="A91" s="126" t="str">
        <f t="shared" si="57"/>
        <v/>
      </c>
      <c r="B91" s="279"/>
      <c r="C91" s="280"/>
      <c r="D91" s="281"/>
      <c r="E91" s="281"/>
      <c r="F91" s="282" t="str">
        <f t="shared" si="56"/>
        <v/>
      </c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4" t="str">
        <f>IF($C91=0,"",IF(G$82="Faza inwest.",0,ROUND(SUM($G91:G91)*$E91,2)))</f>
        <v/>
      </c>
      <c r="AL91" s="284" t="str">
        <f>IF($C91=0,"",IF(H$82="","",IF(H$82="Faza inwest.",0,IF($C91=SUM($AK91:AK91),0,IF(SUM($G91:H91)-SUM($AK91:AK91)&lt;=SUM($G91:H91)*$E91,SUM($G91:H91)-SUM($AK91:AK91),ROUND(SUM($G91:H91)*$E91,2))))))</f>
        <v/>
      </c>
      <c r="AM91" s="284" t="str">
        <f>IF($C91=0,"",IF(I$82="","",IF(I$82="Faza inwest.",0,IF($C91=SUM($AK91:AL91),0,IF(SUM($G91:I91)-SUM($AK91:AL91)&lt;=SUM($G91:I91)*$E91,SUM($G91:I91)-SUM($AK91:AL91),ROUND(SUM($G91:I91)*$E91,2))))))</f>
        <v/>
      </c>
      <c r="AN91" s="284" t="str">
        <f>IF($C91=0,"",IF(J$82="","",IF(J$82="Faza inwest.",0,IF($C91=SUM($AK91:AM91),0,IF(SUM($G91:J91)-SUM($AK91:AM91)&lt;=SUM($G91:J91)*$E91,SUM($G91:J91)-SUM($AK91:AM91),ROUND(SUM($G91:J91)*$E91,2))))))</f>
        <v/>
      </c>
      <c r="AO91" s="284" t="str">
        <f>IF($C91=0,"",IF(K$82="","",IF(K$82="Faza inwest.",0,IF($C91=SUM($AK91:AN91),0,IF(SUM($G91:K91)-SUM($AK91:AN91)&lt;=SUM($G91:K91)*$E91,SUM($G91:K91)-SUM($AK91:AN91),ROUND(SUM($G91:K91)*$E91,2))))))</f>
        <v/>
      </c>
      <c r="AP91" s="284" t="str">
        <f>IF($C91=0,"",IF(L$82="","",IF(L$82="Faza inwest.",0,IF($C91=SUM($AK91:AO91),0,IF(SUM($G91:L91)-SUM($AK91:AO91)&lt;=SUM($G91:L91)*$E91,SUM($G91:L91)-SUM($AK91:AO91),ROUND(SUM($G91:L91)*$E91,2))))))</f>
        <v/>
      </c>
      <c r="AQ91" s="284" t="str">
        <f>IF($C91=0,"",IF(M$82="","",IF(M$82="Faza inwest.",0,IF($C91=SUM($AK91:AP91),0,IF(SUM($G91:M91)-SUM($AK91:AP91)&lt;=SUM($G91:M91)*$E91,SUM($G91:M91)-SUM($AK91:AP91),ROUND(SUM($G91:M91)*$E91,2))))))</f>
        <v/>
      </c>
      <c r="AR91" s="284" t="str">
        <f>IF($C91=0,"",IF(N$82="","",IF(N$82="Faza inwest.",0,IF($C91=SUM($AK91:AQ91),0,IF(SUM($G91:N91)-SUM($AK91:AQ91)&lt;=SUM($G91:N91)*$E91,SUM($G91:N91)-SUM($AK91:AQ91),ROUND(SUM($G91:N91)*$E91,2))))))</f>
        <v/>
      </c>
      <c r="AS91" s="284" t="str">
        <f>IF($C91=0,"",IF(O$82="","",IF(O$82="Faza inwest.",0,IF($C91=SUM($AK91:AR91),0,IF(SUM($G91:O91)-SUM($AK91:AR91)&lt;=SUM($G91:O91)*$E91,SUM($G91:O91)-SUM($AK91:AR91),ROUND(SUM($G91:O91)*$E91,2))))))</f>
        <v/>
      </c>
      <c r="AT91" s="284" t="str">
        <f>IF($C91=0,"",IF(P$82="","",IF(P$82="Faza inwest.",0,IF($C91=SUM($AK91:AS91),0,IF(SUM($G91:P91)-SUM($AK91:AS91)&lt;=SUM($G91:P91)*$E91,SUM($G91:P91)-SUM($AK91:AS91),ROUND(SUM($G91:P91)*$E91,2))))))</f>
        <v/>
      </c>
      <c r="AU91" s="284" t="str">
        <f>IF($C91=0,"",IF(Q$82="","",IF(Q$82="Faza inwest.",0,IF($C91=SUM($AK91:AT91),0,IF(SUM($G91:Q91)-SUM($AK91:AT91)&lt;=SUM($G91:Q91)*$E91,SUM($G91:Q91)-SUM($AK91:AT91),ROUND(SUM($G91:Q91)*$E91,2))))))</f>
        <v/>
      </c>
      <c r="AV91" s="284" t="str">
        <f>IF($C91=0,"",IF(R$82="","",IF(R$82="Faza inwest.",0,IF($C91=SUM($AK91:AU91),0,IF(SUM($G91:R91)-SUM($AK91:AU91)&lt;=SUM($G91:R91)*$E91,SUM($G91:R91)-SUM($AK91:AU91),ROUND(SUM($G91:R91)*$E91,2))))))</f>
        <v/>
      </c>
      <c r="AW91" s="284" t="str">
        <f>IF($C91=0,"",IF(S$82="","",IF(S$82="Faza inwest.",0,IF($C91=SUM($AK91:AV91),0,IF(SUM($G91:S91)-SUM($AK91:AV91)&lt;=SUM($G91:S91)*$E91,SUM($G91:S91)-SUM($AK91:AV91),ROUND(SUM($G91:S91)*$E91,2))))))</f>
        <v/>
      </c>
      <c r="AX91" s="284" t="str">
        <f>IF($C91=0,"",IF(T$82="","",IF(T$82="Faza inwest.",0,IF($C91=SUM($AK91:AW91),0,IF(SUM($G91:T91)-SUM($AK91:AW91)&lt;=SUM($G91:T91)*$E91,SUM($G91:T91)-SUM($AK91:AW91),ROUND(SUM($G91:T91)*$E91,2))))))</f>
        <v/>
      </c>
      <c r="AY91" s="284" t="str">
        <f>IF($C91=0,"",IF(U$82="","",IF(U$82="Faza inwest.",0,IF($C91=SUM($AK91:AX91),0,IF(SUM($G91:U91)-SUM($AK91:AX91)&lt;=SUM($G91:U91)*$E91,SUM($G91:U91)-SUM($AK91:AX91),ROUND(SUM($G91:U91)*$E91,2))))))</f>
        <v/>
      </c>
      <c r="AZ91" s="284" t="str">
        <f>IF($C91=0,"",IF(V$82="","",IF(V$82="Faza inwest.",0,IF($C91=SUM($AK91:AY91),0,IF(SUM($G91:V91)-SUM($AK91:AY91)&lt;=SUM($G91:V91)*$E91,SUM($G91:V91)-SUM($AK91:AY91),ROUND(SUM($G91:V91)*$E91,2))))))</f>
        <v/>
      </c>
      <c r="BA91" s="284" t="str">
        <f>IF($C91=0,"",IF(W$82="","",IF(W$82="Faza inwest.",0,IF($C91=SUM($AK91:AZ91),0,IF(SUM($G91:W91)-SUM($AK91:AZ91)&lt;=SUM($G91:W91)*$E91,SUM($G91:W91)-SUM($AK91:AZ91),ROUND(SUM($G91:W91)*$E91,2))))))</f>
        <v/>
      </c>
      <c r="BB91" s="284" t="str">
        <f>IF($C91=0,"",IF(X$82="","",IF(X$82="Faza inwest.",0,IF($C91=SUM($AK91:BA91),0,IF(SUM($G91:X91)-SUM($AK91:BA91)&lt;=SUM($G91:X91)*$E91,SUM($G91:X91)-SUM($AK91:BA91),ROUND(SUM($G91:X91)*$E91,2))))))</f>
        <v/>
      </c>
      <c r="BC91" s="284" t="str">
        <f>IF($C91=0,"",IF(Y$82="","",IF(Y$82="Faza inwest.",0,IF($C91=SUM($AK91:BB91),0,IF(SUM($G91:Y91)-SUM($AK91:BB91)&lt;=SUM($G91:Y91)*$E91,SUM($G91:Y91)-SUM($AK91:BB91),ROUND(SUM($G91:Y91)*$E91,2))))))</f>
        <v/>
      </c>
      <c r="BD91" s="284" t="str">
        <f>IF($C91=0,"",IF(Z$82="","",IF(Z$82="Faza inwest.",0,IF($C91=SUM($AK91:BC91),0,IF(SUM($G91:Z91)-SUM($AK91:BC91)&lt;=SUM($G91:Z91)*$E91,SUM($G91:Z91)-SUM($AK91:BC91),ROUND(SUM($G91:Z91)*$E91,2))))))</f>
        <v/>
      </c>
      <c r="BE91" s="284" t="str">
        <f>IF($C91=0,"",IF(AA$82="","",IF(AA$82="Faza inwest.",0,IF($C91=SUM($AK91:BD91),0,IF(SUM($G91:AA91)-SUM($AK91:BD91)&lt;=SUM($G91:AA91)*$E91,SUM($G91:AA91)-SUM($AK91:BD91),ROUND(SUM($G91:AA91)*$E91,2))))))</f>
        <v/>
      </c>
      <c r="BF91" s="284" t="str">
        <f>IF($C91=0,"",IF(AB$82="","",IF(AB$82="Faza inwest.",0,IF($C91=SUM($AK91:BE91),0,IF(SUM($G91:AB91)-SUM($AK91:BE91)&lt;=SUM($G91:AB91)*$E91,SUM($G91:AB91)-SUM($AK91:BE91),ROUND(SUM($G91:AB91)*$E91,2))))))</f>
        <v/>
      </c>
      <c r="BG91" s="284" t="str">
        <f>IF($C91=0,"",IF(AC$82="","",IF(AC$82="Faza inwest.",0,IF($C91=SUM($AK91:BF91),0,IF(SUM($G91:AC91)-SUM($AK91:BF91)&lt;=SUM($G91:AC91)*$E91,SUM($G91:AC91)-SUM($AK91:BF91),ROUND(SUM($G91:AC91)*$E91,2))))))</f>
        <v/>
      </c>
      <c r="BH91" s="284" t="str">
        <f>IF($C91=0,"",IF(AD$82="","",IF(AD$82="Faza inwest.",0,IF($C91=SUM($AK91:BG91),0,IF(SUM($G91:AD91)-SUM($AK91:BG91)&lt;=SUM($G91:AD91)*$E91,SUM($G91:AD91)-SUM($AK91:BG91),ROUND(SUM($G91:AD91)*$E91,2))))))</f>
        <v/>
      </c>
      <c r="BI91" s="284" t="str">
        <f>IF($C91=0,"",IF(AE$82="","",IF(AE$82="Faza inwest.",0,IF($C91=SUM($AK91:BH91),0,IF(SUM($G91:AE91)-SUM($AK91:BH91)&lt;=SUM($G91:AE91)*$E91,SUM($G91:AE91)-SUM($AK91:BH91),ROUND(SUM($G91:AE91)*$E91,2))))))</f>
        <v/>
      </c>
      <c r="BJ91" s="284" t="str">
        <f>IF($C91=0,"",IF(AF$82="","",IF(AF$82="Faza inwest.",0,IF($C91=SUM($AK91:BI91),0,IF(SUM($G91:AF91)-SUM($AK91:BI91)&lt;=SUM($G91:AF91)*$E91,SUM($G91:AF91)-SUM($AK91:BI91),ROUND(SUM($G91:AF91)*$E91,2))))))</f>
        <v/>
      </c>
      <c r="BK91" s="284" t="str">
        <f>IF($C91=0,"",IF(AG$82="","",IF(AG$82="Faza inwest.",0,IF($C91=SUM($AK91:BJ91),0,IF(SUM($G91:AG91)-SUM($AK91:BJ91)&lt;=SUM($G91:AG91)*$E91,SUM($G91:AG91)-SUM($AK91:BJ91),ROUND(SUM($G91:AG91)*$E91,2))))))</f>
        <v/>
      </c>
      <c r="BL91" s="284" t="str">
        <f>IF($C91=0,"",IF(AH$82="","",IF(AH$82="Faza inwest.",0,IF($C91=SUM($AK91:BK91),0,IF(SUM($G91:AH91)-SUM($AK91:BK91)&lt;=SUM($G91:AH91)*$E91,SUM($G91:AH91)-SUM($AK91:BK91),ROUND(SUM($G91:AH91)*$E91,2))))))</f>
        <v/>
      </c>
      <c r="BM91" s="284" t="str">
        <f>IF($C91=0,"",IF(AI$82="","",IF(AI$82="Faza inwest.",0,IF($C91=SUM($AK91:BL91),0,IF(SUM($G91:AI91)-SUM($AK91:BL91)&lt;=SUM($G91:AI91)*$E91,SUM($G91:AI91)-SUM($AK91:BL91),ROUND(SUM($G91:AI91)*$E91,2))))))</f>
        <v/>
      </c>
      <c r="BN91" s="284" t="str">
        <f>IF($C91=0,"",IF(AJ$82="","",IF(AJ$82="Faza inwest.",0,IF($C91=SUM($AK91:BM91),0,IF(SUM($G91:AJ91)-SUM($AK91:BM91)&lt;=SUM($G91:AJ91)*$E91,SUM($G91:AJ91)-SUM($AK91:BM91),ROUND(SUM($G91:AJ91)*$E91,2))))))</f>
        <v/>
      </c>
    </row>
    <row r="92" spans="1:66" s="93" customFormat="1">
      <c r="A92" s="126" t="str">
        <f t="shared" si="57"/>
        <v/>
      </c>
      <c r="B92" s="279"/>
      <c r="C92" s="280"/>
      <c r="D92" s="281"/>
      <c r="E92" s="281"/>
      <c r="F92" s="282" t="str">
        <f t="shared" si="56"/>
        <v/>
      </c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4" t="str">
        <f>IF($C92=0,"",IF(G$82="Faza inwest.",0,ROUND(SUM($G92:G92)*$E92,2)))</f>
        <v/>
      </c>
      <c r="AL92" s="284" t="str">
        <f>IF($C92=0,"",IF(H$82="","",IF(H$82="Faza inwest.",0,IF($C92=SUM($AK92:AK92),0,IF(SUM($G92:H92)-SUM($AK92:AK92)&lt;=SUM($G92:H92)*$E92,SUM($G92:H92)-SUM($AK92:AK92),ROUND(SUM($G92:H92)*$E92,2))))))</f>
        <v/>
      </c>
      <c r="AM92" s="284" t="str">
        <f>IF($C92=0,"",IF(I$82="","",IF(I$82="Faza inwest.",0,IF($C92=SUM($AK92:AL92),0,IF(SUM($G92:I92)-SUM($AK92:AL92)&lt;=SUM($G92:I92)*$E92,SUM($G92:I92)-SUM($AK92:AL92),ROUND(SUM($G92:I92)*$E92,2))))))</f>
        <v/>
      </c>
      <c r="AN92" s="284" t="str">
        <f>IF($C92=0,"",IF(J$82="","",IF(J$82="Faza inwest.",0,IF($C92=SUM($AK92:AM92),0,IF(SUM($G92:J92)-SUM($AK92:AM92)&lt;=SUM($G92:J92)*$E92,SUM($G92:J92)-SUM($AK92:AM92),ROUND(SUM($G92:J92)*$E92,2))))))</f>
        <v/>
      </c>
      <c r="AO92" s="284" t="str">
        <f>IF($C92=0,"",IF(K$82="","",IF(K$82="Faza inwest.",0,IF($C92=SUM($AK92:AN92),0,IF(SUM($G92:K92)-SUM($AK92:AN92)&lt;=SUM($G92:K92)*$E92,SUM($G92:K92)-SUM($AK92:AN92),ROUND(SUM($G92:K92)*$E92,2))))))</f>
        <v/>
      </c>
      <c r="AP92" s="284" t="str">
        <f>IF($C92=0,"",IF(L$82="","",IF(L$82="Faza inwest.",0,IF($C92=SUM($AK92:AO92),0,IF(SUM($G92:L92)-SUM($AK92:AO92)&lt;=SUM($G92:L92)*$E92,SUM($G92:L92)-SUM($AK92:AO92),ROUND(SUM($G92:L92)*$E92,2))))))</f>
        <v/>
      </c>
      <c r="AQ92" s="284" t="str">
        <f>IF($C92=0,"",IF(M$82="","",IF(M$82="Faza inwest.",0,IF($C92=SUM($AK92:AP92),0,IF(SUM($G92:M92)-SUM($AK92:AP92)&lt;=SUM($G92:M92)*$E92,SUM($G92:M92)-SUM($AK92:AP92),ROUND(SUM($G92:M92)*$E92,2))))))</f>
        <v/>
      </c>
      <c r="AR92" s="284" t="str">
        <f>IF($C92=0,"",IF(N$82="","",IF(N$82="Faza inwest.",0,IF($C92=SUM($AK92:AQ92),0,IF(SUM($G92:N92)-SUM($AK92:AQ92)&lt;=SUM($G92:N92)*$E92,SUM($G92:N92)-SUM($AK92:AQ92),ROUND(SUM($G92:N92)*$E92,2))))))</f>
        <v/>
      </c>
      <c r="AS92" s="284" t="str">
        <f>IF($C92=0,"",IF(O$82="","",IF(O$82="Faza inwest.",0,IF($C92=SUM($AK92:AR92),0,IF(SUM($G92:O92)-SUM($AK92:AR92)&lt;=SUM($G92:O92)*$E92,SUM($G92:O92)-SUM($AK92:AR92),ROUND(SUM($G92:O92)*$E92,2))))))</f>
        <v/>
      </c>
      <c r="AT92" s="284" t="str">
        <f>IF($C92=0,"",IF(P$82="","",IF(P$82="Faza inwest.",0,IF($C92=SUM($AK92:AS92),0,IF(SUM($G92:P92)-SUM($AK92:AS92)&lt;=SUM($G92:P92)*$E92,SUM($G92:P92)-SUM($AK92:AS92),ROUND(SUM($G92:P92)*$E92,2))))))</f>
        <v/>
      </c>
      <c r="AU92" s="284" t="str">
        <f>IF($C92=0,"",IF(Q$82="","",IF(Q$82="Faza inwest.",0,IF($C92=SUM($AK92:AT92),0,IF(SUM($G92:Q92)-SUM($AK92:AT92)&lt;=SUM($G92:Q92)*$E92,SUM($G92:Q92)-SUM($AK92:AT92),ROUND(SUM($G92:Q92)*$E92,2))))))</f>
        <v/>
      </c>
      <c r="AV92" s="284" t="str">
        <f>IF($C92=0,"",IF(R$82="","",IF(R$82="Faza inwest.",0,IF($C92=SUM($AK92:AU92),0,IF(SUM($G92:R92)-SUM($AK92:AU92)&lt;=SUM($G92:R92)*$E92,SUM($G92:R92)-SUM($AK92:AU92),ROUND(SUM($G92:R92)*$E92,2))))))</f>
        <v/>
      </c>
      <c r="AW92" s="284" t="str">
        <f>IF($C92=0,"",IF(S$82="","",IF(S$82="Faza inwest.",0,IF($C92=SUM($AK92:AV92),0,IF(SUM($G92:S92)-SUM($AK92:AV92)&lt;=SUM($G92:S92)*$E92,SUM($G92:S92)-SUM($AK92:AV92),ROUND(SUM($G92:S92)*$E92,2))))))</f>
        <v/>
      </c>
      <c r="AX92" s="284" t="str">
        <f>IF($C92=0,"",IF(T$82="","",IF(T$82="Faza inwest.",0,IF($C92=SUM($AK92:AW92),0,IF(SUM($G92:T92)-SUM($AK92:AW92)&lt;=SUM($G92:T92)*$E92,SUM($G92:T92)-SUM($AK92:AW92),ROUND(SUM($G92:T92)*$E92,2))))))</f>
        <v/>
      </c>
      <c r="AY92" s="284" t="str">
        <f>IF($C92=0,"",IF(U$82="","",IF(U$82="Faza inwest.",0,IF($C92=SUM($AK92:AX92),0,IF(SUM($G92:U92)-SUM($AK92:AX92)&lt;=SUM($G92:U92)*$E92,SUM($G92:U92)-SUM($AK92:AX92),ROUND(SUM($G92:U92)*$E92,2))))))</f>
        <v/>
      </c>
      <c r="AZ92" s="284" t="str">
        <f>IF($C92=0,"",IF(V$82="","",IF(V$82="Faza inwest.",0,IF($C92=SUM($AK92:AY92),0,IF(SUM($G92:V92)-SUM($AK92:AY92)&lt;=SUM($G92:V92)*$E92,SUM($G92:V92)-SUM($AK92:AY92),ROUND(SUM($G92:V92)*$E92,2))))))</f>
        <v/>
      </c>
      <c r="BA92" s="284" t="str">
        <f>IF($C92=0,"",IF(W$82="","",IF(W$82="Faza inwest.",0,IF($C92=SUM($AK92:AZ92),0,IF(SUM($G92:W92)-SUM($AK92:AZ92)&lt;=SUM($G92:W92)*$E92,SUM($G92:W92)-SUM($AK92:AZ92),ROUND(SUM($G92:W92)*$E92,2))))))</f>
        <v/>
      </c>
      <c r="BB92" s="284" t="str">
        <f>IF($C92=0,"",IF(X$82="","",IF(X$82="Faza inwest.",0,IF($C92=SUM($AK92:BA92),0,IF(SUM($G92:X92)-SUM($AK92:BA92)&lt;=SUM($G92:X92)*$E92,SUM($G92:X92)-SUM($AK92:BA92),ROUND(SUM($G92:X92)*$E92,2))))))</f>
        <v/>
      </c>
      <c r="BC92" s="284" t="str">
        <f>IF($C92=0,"",IF(Y$82="","",IF(Y$82="Faza inwest.",0,IF($C92=SUM($AK92:BB92),0,IF(SUM($G92:Y92)-SUM($AK92:BB92)&lt;=SUM($G92:Y92)*$E92,SUM($G92:Y92)-SUM($AK92:BB92),ROUND(SUM($G92:Y92)*$E92,2))))))</f>
        <v/>
      </c>
      <c r="BD92" s="284" t="str">
        <f>IF($C92=0,"",IF(Z$82="","",IF(Z$82="Faza inwest.",0,IF($C92=SUM($AK92:BC92),0,IF(SUM($G92:Z92)-SUM($AK92:BC92)&lt;=SUM($G92:Z92)*$E92,SUM($G92:Z92)-SUM($AK92:BC92),ROUND(SUM($G92:Z92)*$E92,2))))))</f>
        <v/>
      </c>
      <c r="BE92" s="284" t="str">
        <f>IF($C92=0,"",IF(AA$82="","",IF(AA$82="Faza inwest.",0,IF($C92=SUM($AK92:BD92),0,IF(SUM($G92:AA92)-SUM($AK92:BD92)&lt;=SUM($G92:AA92)*$E92,SUM($G92:AA92)-SUM($AK92:BD92),ROUND(SUM($G92:AA92)*$E92,2))))))</f>
        <v/>
      </c>
      <c r="BF92" s="284" t="str">
        <f>IF($C92=0,"",IF(AB$82="","",IF(AB$82="Faza inwest.",0,IF($C92=SUM($AK92:BE92),0,IF(SUM($G92:AB92)-SUM($AK92:BE92)&lt;=SUM($G92:AB92)*$E92,SUM($G92:AB92)-SUM($AK92:BE92),ROUND(SUM($G92:AB92)*$E92,2))))))</f>
        <v/>
      </c>
      <c r="BG92" s="284" t="str">
        <f>IF($C92=0,"",IF(AC$82="","",IF(AC$82="Faza inwest.",0,IF($C92=SUM($AK92:BF92),0,IF(SUM($G92:AC92)-SUM($AK92:BF92)&lt;=SUM($G92:AC92)*$E92,SUM($G92:AC92)-SUM($AK92:BF92),ROUND(SUM($G92:AC92)*$E92,2))))))</f>
        <v/>
      </c>
      <c r="BH92" s="284" t="str">
        <f>IF($C92=0,"",IF(AD$82="","",IF(AD$82="Faza inwest.",0,IF($C92=SUM($AK92:BG92),0,IF(SUM($G92:AD92)-SUM($AK92:BG92)&lt;=SUM($G92:AD92)*$E92,SUM($G92:AD92)-SUM($AK92:BG92),ROUND(SUM($G92:AD92)*$E92,2))))))</f>
        <v/>
      </c>
      <c r="BI92" s="284" t="str">
        <f>IF($C92=0,"",IF(AE$82="","",IF(AE$82="Faza inwest.",0,IF($C92=SUM($AK92:BH92),0,IF(SUM($G92:AE92)-SUM($AK92:BH92)&lt;=SUM($G92:AE92)*$E92,SUM($G92:AE92)-SUM($AK92:BH92),ROUND(SUM($G92:AE92)*$E92,2))))))</f>
        <v/>
      </c>
      <c r="BJ92" s="284" t="str">
        <f>IF($C92=0,"",IF(AF$82="","",IF(AF$82="Faza inwest.",0,IF($C92=SUM($AK92:BI92),0,IF(SUM($G92:AF92)-SUM($AK92:BI92)&lt;=SUM($G92:AF92)*$E92,SUM($G92:AF92)-SUM($AK92:BI92),ROUND(SUM($G92:AF92)*$E92,2))))))</f>
        <v/>
      </c>
      <c r="BK92" s="284" t="str">
        <f>IF($C92=0,"",IF(AG$82="","",IF(AG$82="Faza inwest.",0,IF($C92=SUM($AK92:BJ92),0,IF(SUM($G92:AG92)-SUM($AK92:BJ92)&lt;=SUM($G92:AG92)*$E92,SUM($G92:AG92)-SUM($AK92:BJ92),ROUND(SUM($G92:AG92)*$E92,2))))))</f>
        <v/>
      </c>
      <c r="BL92" s="284" t="str">
        <f>IF($C92=0,"",IF(AH$82="","",IF(AH$82="Faza inwest.",0,IF($C92=SUM($AK92:BK92),0,IF(SUM($G92:AH92)-SUM($AK92:BK92)&lt;=SUM($G92:AH92)*$E92,SUM($G92:AH92)-SUM($AK92:BK92),ROUND(SUM($G92:AH92)*$E92,2))))))</f>
        <v/>
      </c>
      <c r="BM92" s="284" t="str">
        <f>IF($C92=0,"",IF(AI$82="","",IF(AI$82="Faza inwest.",0,IF($C92=SUM($AK92:BL92),0,IF(SUM($G92:AI92)-SUM($AK92:BL92)&lt;=SUM($G92:AI92)*$E92,SUM($G92:AI92)-SUM($AK92:BL92),ROUND(SUM($G92:AI92)*$E92,2))))))</f>
        <v/>
      </c>
      <c r="BN92" s="284" t="str">
        <f>IF($C92=0,"",IF(AJ$82="","",IF(AJ$82="Faza inwest.",0,IF($C92=SUM($AK92:BM92),0,IF(SUM($G92:AJ92)-SUM($AK92:BM92)&lt;=SUM($G92:AJ92)*$E92,SUM($G92:AJ92)-SUM($AK92:BM92),ROUND(SUM($G92:AJ92)*$E92,2))))))</f>
        <v/>
      </c>
    </row>
    <row r="93" spans="1:66" s="93" customFormat="1">
      <c r="A93" s="126" t="str">
        <f t="shared" si="57"/>
        <v/>
      </c>
      <c r="B93" s="279"/>
      <c r="C93" s="280"/>
      <c r="D93" s="281"/>
      <c r="E93" s="281"/>
      <c r="F93" s="282" t="str">
        <f t="shared" si="56"/>
        <v/>
      </c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4" t="str">
        <f>IF($C93=0,"",IF(G$82="Faza inwest.",0,ROUND(SUM($G93:G93)*$E93,2)))</f>
        <v/>
      </c>
      <c r="AL93" s="284" t="str">
        <f>IF($C93=0,"",IF(H$82="","",IF(H$82="Faza inwest.",0,IF($C93=SUM($AK93:AK93),0,IF(SUM($G93:H93)-SUM($AK93:AK93)&lt;=SUM($G93:H93)*$E93,SUM($G93:H93)-SUM($AK93:AK93),ROUND(SUM($G93:H93)*$E93,2))))))</f>
        <v/>
      </c>
      <c r="AM93" s="284" t="str">
        <f>IF($C93=0,"",IF(I$82="","",IF(I$82="Faza inwest.",0,IF($C93=SUM($AK93:AL93),0,IF(SUM($G93:I93)-SUM($AK93:AL93)&lt;=SUM($G93:I93)*$E93,SUM($G93:I93)-SUM($AK93:AL93),ROUND(SUM($G93:I93)*$E93,2))))))</f>
        <v/>
      </c>
      <c r="AN93" s="284" t="str">
        <f>IF($C93=0,"",IF(J$82="","",IF(J$82="Faza inwest.",0,IF($C93=SUM($AK93:AM93),0,IF(SUM($G93:J93)-SUM($AK93:AM93)&lt;=SUM($G93:J93)*$E93,SUM($G93:J93)-SUM($AK93:AM93),ROUND(SUM($G93:J93)*$E93,2))))))</f>
        <v/>
      </c>
      <c r="AO93" s="284" t="str">
        <f>IF($C93=0,"",IF(K$82="","",IF(K$82="Faza inwest.",0,IF($C93=SUM($AK93:AN93),0,IF(SUM($G93:K93)-SUM($AK93:AN93)&lt;=SUM($G93:K93)*$E93,SUM($G93:K93)-SUM($AK93:AN93),ROUND(SUM($G93:K93)*$E93,2))))))</f>
        <v/>
      </c>
      <c r="AP93" s="284" t="str">
        <f>IF($C93=0,"",IF(L$82="","",IF(L$82="Faza inwest.",0,IF($C93=SUM($AK93:AO93),0,IF(SUM($G93:L93)-SUM($AK93:AO93)&lt;=SUM($G93:L93)*$E93,SUM($G93:L93)-SUM($AK93:AO93),ROUND(SUM($G93:L93)*$E93,2))))))</f>
        <v/>
      </c>
      <c r="AQ93" s="284" t="str">
        <f>IF($C93=0,"",IF(M$82="","",IF(M$82="Faza inwest.",0,IF($C93=SUM($AK93:AP93),0,IF(SUM($G93:M93)-SUM($AK93:AP93)&lt;=SUM($G93:M93)*$E93,SUM($G93:M93)-SUM($AK93:AP93),ROUND(SUM($G93:M93)*$E93,2))))))</f>
        <v/>
      </c>
      <c r="AR93" s="284" t="str">
        <f>IF($C93=0,"",IF(N$82="","",IF(N$82="Faza inwest.",0,IF($C93=SUM($AK93:AQ93),0,IF(SUM($G93:N93)-SUM($AK93:AQ93)&lt;=SUM($G93:N93)*$E93,SUM($G93:N93)-SUM($AK93:AQ93),ROUND(SUM($G93:N93)*$E93,2))))))</f>
        <v/>
      </c>
      <c r="AS93" s="284" t="str">
        <f>IF($C93=0,"",IF(O$82="","",IF(O$82="Faza inwest.",0,IF($C93=SUM($AK93:AR93),0,IF(SUM($G93:O93)-SUM($AK93:AR93)&lt;=SUM($G93:O93)*$E93,SUM($G93:O93)-SUM($AK93:AR93),ROUND(SUM($G93:O93)*$E93,2))))))</f>
        <v/>
      </c>
      <c r="AT93" s="284" t="str">
        <f>IF($C93=0,"",IF(P$82="","",IF(P$82="Faza inwest.",0,IF($C93=SUM($AK93:AS93),0,IF(SUM($G93:P93)-SUM($AK93:AS93)&lt;=SUM($G93:P93)*$E93,SUM($G93:P93)-SUM($AK93:AS93),ROUND(SUM($G93:P93)*$E93,2))))))</f>
        <v/>
      </c>
      <c r="AU93" s="284" t="str">
        <f>IF($C93=0,"",IF(Q$82="","",IF(Q$82="Faza inwest.",0,IF($C93=SUM($AK93:AT93),0,IF(SUM($G93:Q93)-SUM($AK93:AT93)&lt;=SUM($G93:Q93)*$E93,SUM($G93:Q93)-SUM($AK93:AT93),ROUND(SUM($G93:Q93)*$E93,2))))))</f>
        <v/>
      </c>
      <c r="AV93" s="284" t="str">
        <f>IF($C93=0,"",IF(R$82="","",IF(R$82="Faza inwest.",0,IF($C93=SUM($AK93:AU93),0,IF(SUM($G93:R93)-SUM($AK93:AU93)&lt;=SUM($G93:R93)*$E93,SUM($G93:R93)-SUM($AK93:AU93),ROUND(SUM($G93:R93)*$E93,2))))))</f>
        <v/>
      </c>
      <c r="AW93" s="284" t="str">
        <f>IF($C93=0,"",IF(S$82="","",IF(S$82="Faza inwest.",0,IF($C93=SUM($AK93:AV93),0,IF(SUM($G93:S93)-SUM($AK93:AV93)&lt;=SUM($G93:S93)*$E93,SUM($G93:S93)-SUM($AK93:AV93),ROUND(SUM($G93:S93)*$E93,2))))))</f>
        <v/>
      </c>
      <c r="AX93" s="284" t="str">
        <f>IF($C93=0,"",IF(T$82="","",IF(T$82="Faza inwest.",0,IF($C93=SUM($AK93:AW93),0,IF(SUM($G93:T93)-SUM($AK93:AW93)&lt;=SUM($G93:T93)*$E93,SUM($G93:T93)-SUM($AK93:AW93),ROUND(SUM($G93:T93)*$E93,2))))))</f>
        <v/>
      </c>
      <c r="AY93" s="284" t="str">
        <f>IF($C93=0,"",IF(U$82="","",IF(U$82="Faza inwest.",0,IF($C93=SUM($AK93:AX93),0,IF(SUM($G93:U93)-SUM($AK93:AX93)&lt;=SUM($G93:U93)*$E93,SUM($G93:U93)-SUM($AK93:AX93),ROUND(SUM($G93:U93)*$E93,2))))))</f>
        <v/>
      </c>
      <c r="AZ93" s="284" t="str">
        <f>IF($C93=0,"",IF(V$82="","",IF(V$82="Faza inwest.",0,IF($C93=SUM($AK93:AY93),0,IF(SUM($G93:V93)-SUM($AK93:AY93)&lt;=SUM($G93:V93)*$E93,SUM($G93:V93)-SUM($AK93:AY93),ROUND(SUM($G93:V93)*$E93,2))))))</f>
        <v/>
      </c>
      <c r="BA93" s="284" t="str">
        <f>IF($C93=0,"",IF(W$82="","",IF(W$82="Faza inwest.",0,IF($C93=SUM($AK93:AZ93),0,IF(SUM($G93:W93)-SUM($AK93:AZ93)&lt;=SUM($G93:W93)*$E93,SUM($G93:W93)-SUM($AK93:AZ93),ROUND(SUM($G93:W93)*$E93,2))))))</f>
        <v/>
      </c>
      <c r="BB93" s="284" t="str">
        <f>IF($C93=0,"",IF(X$82="","",IF(X$82="Faza inwest.",0,IF($C93=SUM($AK93:BA93),0,IF(SUM($G93:X93)-SUM($AK93:BA93)&lt;=SUM($G93:X93)*$E93,SUM($G93:X93)-SUM($AK93:BA93),ROUND(SUM($G93:X93)*$E93,2))))))</f>
        <v/>
      </c>
      <c r="BC93" s="284" t="str">
        <f>IF($C93=0,"",IF(Y$82="","",IF(Y$82="Faza inwest.",0,IF($C93=SUM($AK93:BB93),0,IF(SUM($G93:Y93)-SUM($AK93:BB93)&lt;=SUM($G93:Y93)*$E93,SUM($G93:Y93)-SUM($AK93:BB93),ROUND(SUM($G93:Y93)*$E93,2))))))</f>
        <v/>
      </c>
      <c r="BD93" s="284" t="str">
        <f>IF($C93=0,"",IF(Z$82="","",IF(Z$82="Faza inwest.",0,IF($C93=SUM($AK93:BC93),0,IF(SUM($G93:Z93)-SUM($AK93:BC93)&lt;=SUM($G93:Z93)*$E93,SUM($G93:Z93)-SUM($AK93:BC93),ROUND(SUM($G93:Z93)*$E93,2))))))</f>
        <v/>
      </c>
      <c r="BE93" s="284" t="str">
        <f>IF($C93=0,"",IF(AA$82="","",IF(AA$82="Faza inwest.",0,IF($C93=SUM($AK93:BD93),0,IF(SUM($G93:AA93)-SUM($AK93:BD93)&lt;=SUM($G93:AA93)*$E93,SUM($G93:AA93)-SUM($AK93:BD93),ROUND(SUM($G93:AA93)*$E93,2))))))</f>
        <v/>
      </c>
      <c r="BF93" s="284" t="str">
        <f>IF($C93=0,"",IF(AB$82="","",IF(AB$82="Faza inwest.",0,IF($C93=SUM($AK93:BE93),0,IF(SUM($G93:AB93)-SUM($AK93:BE93)&lt;=SUM($G93:AB93)*$E93,SUM($G93:AB93)-SUM($AK93:BE93),ROUND(SUM($G93:AB93)*$E93,2))))))</f>
        <v/>
      </c>
      <c r="BG93" s="284" t="str">
        <f>IF($C93=0,"",IF(AC$82="","",IF(AC$82="Faza inwest.",0,IF($C93=SUM($AK93:BF93),0,IF(SUM($G93:AC93)-SUM($AK93:BF93)&lt;=SUM($G93:AC93)*$E93,SUM($G93:AC93)-SUM($AK93:BF93),ROUND(SUM($G93:AC93)*$E93,2))))))</f>
        <v/>
      </c>
      <c r="BH93" s="284" t="str">
        <f>IF($C93=0,"",IF(AD$82="","",IF(AD$82="Faza inwest.",0,IF($C93=SUM($AK93:BG93),0,IF(SUM($G93:AD93)-SUM($AK93:BG93)&lt;=SUM($G93:AD93)*$E93,SUM($G93:AD93)-SUM($AK93:BG93),ROUND(SUM($G93:AD93)*$E93,2))))))</f>
        <v/>
      </c>
      <c r="BI93" s="284" t="str">
        <f>IF($C93=0,"",IF(AE$82="","",IF(AE$82="Faza inwest.",0,IF($C93=SUM($AK93:BH93),0,IF(SUM($G93:AE93)-SUM($AK93:BH93)&lt;=SUM($G93:AE93)*$E93,SUM($G93:AE93)-SUM($AK93:BH93),ROUND(SUM($G93:AE93)*$E93,2))))))</f>
        <v/>
      </c>
      <c r="BJ93" s="284" t="str">
        <f>IF($C93=0,"",IF(AF$82="","",IF(AF$82="Faza inwest.",0,IF($C93=SUM($AK93:BI93),0,IF(SUM($G93:AF93)-SUM($AK93:BI93)&lt;=SUM($G93:AF93)*$E93,SUM($G93:AF93)-SUM($AK93:BI93),ROUND(SUM($G93:AF93)*$E93,2))))))</f>
        <v/>
      </c>
      <c r="BK93" s="284" t="str">
        <f>IF($C93=0,"",IF(AG$82="","",IF(AG$82="Faza inwest.",0,IF($C93=SUM($AK93:BJ93),0,IF(SUM($G93:AG93)-SUM($AK93:BJ93)&lt;=SUM($G93:AG93)*$E93,SUM($G93:AG93)-SUM($AK93:BJ93),ROUND(SUM($G93:AG93)*$E93,2))))))</f>
        <v/>
      </c>
      <c r="BL93" s="284" t="str">
        <f>IF($C93=0,"",IF(AH$82="","",IF(AH$82="Faza inwest.",0,IF($C93=SUM($AK93:BK93),0,IF(SUM($G93:AH93)-SUM($AK93:BK93)&lt;=SUM($G93:AH93)*$E93,SUM($G93:AH93)-SUM($AK93:BK93),ROUND(SUM($G93:AH93)*$E93,2))))))</f>
        <v/>
      </c>
      <c r="BM93" s="284" t="str">
        <f>IF($C93=0,"",IF(AI$82="","",IF(AI$82="Faza inwest.",0,IF($C93=SUM($AK93:BL93),0,IF(SUM($G93:AI93)-SUM($AK93:BL93)&lt;=SUM($G93:AI93)*$E93,SUM($G93:AI93)-SUM($AK93:BL93),ROUND(SUM($G93:AI93)*$E93,2))))))</f>
        <v/>
      </c>
      <c r="BN93" s="284" t="str">
        <f>IF($C93=0,"",IF(AJ$82="","",IF(AJ$82="Faza inwest.",0,IF($C93=SUM($AK93:BM93),0,IF(SUM($G93:AJ93)-SUM($AK93:BM93)&lt;=SUM($G93:AJ93)*$E93,SUM($G93:AJ93)-SUM($AK93:BM93),ROUND(SUM($G93:AJ93)*$E93,2))))))</f>
        <v/>
      </c>
    </row>
    <row r="94" spans="1:66" s="93" customFormat="1">
      <c r="A94" s="126" t="str">
        <f t="shared" si="57"/>
        <v/>
      </c>
      <c r="B94" s="279"/>
      <c r="C94" s="280"/>
      <c r="D94" s="281"/>
      <c r="E94" s="281"/>
      <c r="F94" s="282" t="str">
        <f t="shared" si="56"/>
        <v/>
      </c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4" t="str">
        <f>IF($C94=0,"",IF(G$82="Faza inwest.",0,ROUND(SUM($G94:G94)*$E94,2)))</f>
        <v/>
      </c>
      <c r="AL94" s="284" t="str">
        <f>IF($C94=0,"",IF(H$82="","",IF(H$82="Faza inwest.",0,IF($C94=SUM($AK94:AK94),0,IF(SUM($G94:H94)-SUM($AK94:AK94)&lt;=SUM($G94:H94)*$E94,SUM($G94:H94)-SUM($AK94:AK94),ROUND(SUM($G94:H94)*$E94,2))))))</f>
        <v/>
      </c>
      <c r="AM94" s="284" t="str">
        <f>IF($C94=0,"",IF(I$82="","",IF(I$82="Faza inwest.",0,IF($C94=SUM($AK94:AL94),0,IF(SUM($G94:I94)-SUM($AK94:AL94)&lt;=SUM($G94:I94)*$E94,SUM($G94:I94)-SUM($AK94:AL94),ROUND(SUM($G94:I94)*$E94,2))))))</f>
        <v/>
      </c>
      <c r="AN94" s="284" t="str">
        <f>IF($C94=0,"",IF(J$82="","",IF(J$82="Faza inwest.",0,IF($C94=SUM($AK94:AM94),0,IF(SUM($G94:J94)-SUM($AK94:AM94)&lt;=SUM($G94:J94)*$E94,SUM($G94:J94)-SUM($AK94:AM94),ROUND(SUM($G94:J94)*$E94,2))))))</f>
        <v/>
      </c>
      <c r="AO94" s="284" t="str">
        <f>IF($C94=0,"",IF(K$82="","",IF(K$82="Faza inwest.",0,IF($C94=SUM($AK94:AN94),0,IF(SUM($G94:K94)-SUM($AK94:AN94)&lt;=SUM($G94:K94)*$E94,SUM($G94:K94)-SUM($AK94:AN94),ROUND(SUM($G94:K94)*$E94,2))))))</f>
        <v/>
      </c>
      <c r="AP94" s="284" t="str">
        <f>IF($C94=0,"",IF(L$82="","",IF(L$82="Faza inwest.",0,IF($C94=SUM($AK94:AO94),0,IF(SUM($G94:L94)-SUM($AK94:AO94)&lt;=SUM($G94:L94)*$E94,SUM($G94:L94)-SUM($AK94:AO94),ROUND(SUM($G94:L94)*$E94,2))))))</f>
        <v/>
      </c>
      <c r="AQ94" s="284" t="str">
        <f>IF($C94=0,"",IF(M$82="","",IF(M$82="Faza inwest.",0,IF($C94=SUM($AK94:AP94),0,IF(SUM($G94:M94)-SUM($AK94:AP94)&lt;=SUM($G94:M94)*$E94,SUM($G94:M94)-SUM($AK94:AP94),ROUND(SUM($G94:M94)*$E94,2))))))</f>
        <v/>
      </c>
      <c r="AR94" s="284" t="str">
        <f>IF($C94=0,"",IF(N$82="","",IF(N$82="Faza inwest.",0,IF($C94=SUM($AK94:AQ94),0,IF(SUM($G94:N94)-SUM($AK94:AQ94)&lt;=SUM($G94:N94)*$E94,SUM($G94:N94)-SUM($AK94:AQ94),ROUND(SUM($G94:N94)*$E94,2))))))</f>
        <v/>
      </c>
      <c r="AS94" s="284" t="str">
        <f>IF($C94=0,"",IF(O$82="","",IF(O$82="Faza inwest.",0,IF($C94=SUM($AK94:AR94),0,IF(SUM($G94:O94)-SUM($AK94:AR94)&lt;=SUM($G94:O94)*$E94,SUM($G94:O94)-SUM($AK94:AR94),ROUND(SUM($G94:O94)*$E94,2))))))</f>
        <v/>
      </c>
      <c r="AT94" s="284" t="str">
        <f>IF($C94=0,"",IF(P$82="","",IF(P$82="Faza inwest.",0,IF($C94=SUM($AK94:AS94),0,IF(SUM($G94:P94)-SUM($AK94:AS94)&lt;=SUM($G94:P94)*$E94,SUM($G94:P94)-SUM($AK94:AS94),ROUND(SUM($G94:P94)*$E94,2))))))</f>
        <v/>
      </c>
      <c r="AU94" s="284" t="str">
        <f>IF($C94=0,"",IF(Q$82="","",IF(Q$82="Faza inwest.",0,IF($C94=SUM($AK94:AT94),0,IF(SUM($G94:Q94)-SUM($AK94:AT94)&lt;=SUM($G94:Q94)*$E94,SUM($G94:Q94)-SUM($AK94:AT94),ROUND(SUM($G94:Q94)*$E94,2))))))</f>
        <v/>
      </c>
      <c r="AV94" s="284" t="str">
        <f>IF($C94=0,"",IF(R$82="","",IF(R$82="Faza inwest.",0,IF($C94=SUM($AK94:AU94),0,IF(SUM($G94:R94)-SUM($AK94:AU94)&lt;=SUM($G94:R94)*$E94,SUM($G94:R94)-SUM($AK94:AU94),ROUND(SUM($G94:R94)*$E94,2))))))</f>
        <v/>
      </c>
      <c r="AW94" s="284" t="str">
        <f>IF($C94=0,"",IF(S$82="","",IF(S$82="Faza inwest.",0,IF($C94=SUM($AK94:AV94),0,IF(SUM($G94:S94)-SUM($AK94:AV94)&lt;=SUM($G94:S94)*$E94,SUM($G94:S94)-SUM($AK94:AV94),ROUND(SUM($G94:S94)*$E94,2))))))</f>
        <v/>
      </c>
      <c r="AX94" s="284" t="str">
        <f>IF($C94=0,"",IF(T$82="","",IF(T$82="Faza inwest.",0,IF($C94=SUM($AK94:AW94),0,IF(SUM($G94:T94)-SUM($AK94:AW94)&lt;=SUM($G94:T94)*$E94,SUM($G94:T94)-SUM($AK94:AW94),ROUND(SUM($G94:T94)*$E94,2))))))</f>
        <v/>
      </c>
      <c r="AY94" s="284" t="str">
        <f>IF($C94=0,"",IF(U$82="","",IF(U$82="Faza inwest.",0,IF($C94=SUM($AK94:AX94),0,IF(SUM($G94:U94)-SUM($AK94:AX94)&lt;=SUM($G94:U94)*$E94,SUM($G94:U94)-SUM($AK94:AX94),ROUND(SUM($G94:U94)*$E94,2))))))</f>
        <v/>
      </c>
      <c r="AZ94" s="284" t="str">
        <f>IF($C94=0,"",IF(V$82="","",IF(V$82="Faza inwest.",0,IF($C94=SUM($AK94:AY94),0,IF(SUM($G94:V94)-SUM($AK94:AY94)&lt;=SUM($G94:V94)*$E94,SUM($G94:V94)-SUM($AK94:AY94),ROUND(SUM($G94:V94)*$E94,2))))))</f>
        <v/>
      </c>
      <c r="BA94" s="284" t="str">
        <f>IF($C94=0,"",IF(W$82="","",IF(W$82="Faza inwest.",0,IF($C94=SUM($AK94:AZ94),0,IF(SUM($G94:W94)-SUM($AK94:AZ94)&lt;=SUM($G94:W94)*$E94,SUM($G94:W94)-SUM($AK94:AZ94),ROUND(SUM($G94:W94)*$E94,2))))))</f>
        <v/>
      </c>
      <c r="BB94" s="284" t="str">
        <f>IF($C94=0,"",IF(X$82="","",IF(X$82="Faza inwest.",0,IF($C94=SUM($AK94:BA94),0,IF(SUM($G94:X94)-SUM($AK94:BA94)&lt;=SUM($G94:X94)*$E94,SUM($G94:X94)-SUM($AK94:BA94),ROUND(SUM($G94:X94)*$E94,2))))))</f>
        <v/>
      </c>
      <c r="BC94" s="284" t="str">
        <f>IF($C94=0,"",IF(Y$82="","",IF(Y$82="Faza inwest.",0,IF($C94=SUM($AK94:BB94),0,IF(SUM($G94:Y94)-SUM($AK94:BB94)&lt;=SUM($G94:Y94)*$E94,SUM($G94:Y94)-SUM($AK94:BB94),ROUND(SUM($G94:Y94)*$E94,2))))))</f>
        <v/>
      </c>
      <c r="BD94" s="284" t="str">
        <f>IF($C94=0,"",IF(Z$82="","",IF(Z$82="Faza inwest.",0,IF($C94=SUM($AK94:BC94),0,IF(SUM($G94:Z94)-SUM($AK94:BC94)&lt;=SUM($G94:Z94)*$E94,SUM($G94:Z94)-SUM($AK94:BC94),ROUND(SUM($G94:Z94)*$E94,2))))))</f>
        <v/>
      </c>
      <c r="BE94" s="284" t="str">
        <f>IF($C94=0,"",IF(AA$82="","",IF(AA$82="Faza inwest.",0,IF($C94=SUM($AK94:BD94),0,IF(SUM($G94:AA94)-SUM($AK94:BD94)&lt;=SUM($G94:AA94)*$E94,SUM($G94:AA94)-SUM($AK94:BD94),ROUND(SUM($G94:AA94)*$E94,2))))))</f>
        <v/>
      </c>
      <c r="BF94" s="284" t="str">
        <f>IF($C94=0,"",IF(AB$82="","",IF(AB$82="Faza inwest.",0,IF($C94=SUM($AK94:BE94),0,IF(SUM($G94:AB94)-SUM($AK94:BE94)&lt;=SUM($G94:AB94)*$E94,SUM($G94:AB94)-SUM($AK94:BE94),ROUND(SUM($G94:AB94)*$E94,2))))))</f>
        <v/>
      </c>
      <c r="BG94" s="284" t="str">
        <f>IF($C94=0,"",IF(AC$82="","",IF(AC$82="Faza inwest.",0,IF($C94=SUM($AK94:BF94),0,IF(SUM($G94:AC94)-SUM($AK94:BF94)&lt;=SUM($G94:AC94)*$E94,SUM($G94:AC94)-SUM($AK94:BF94),ROUND(SUM($G94:AC94)*$E94,2))))))</f>
        <v/>
      </c>
      <c r="BH94" s="284" t="str">
        <f>IF($C94=0,"",IF(AD$82="","",IF(AD$82="Faza inwest.",0,IF($C94=SUM($AK94:BG94),0,IF(SUM($G94:AD94)-SUM($AK94:BG94)&lt;=SUM($G94:AD94)*$E94,SUM($G94:AD94)-SUM($AK94:BG94),ROUND(SUM($G94:AD94)*$E94,2))))))</f>
        <v/>
      </c>
      <c r="BI94" s="284" t="str">
        <f>IF($C94=0,"",IF(AE$82="","",IF(AE$82="Faza inwest.",0,IF($C94=SUM($AK94:BH94),0,IF(SUM($G94:AE94)-SUM($AK94:BH94)&lt;=SUM($G94:AE94)*$E94,SUM($G94:AE94)-SUM($AK94:BH94),ROUND(SUM($G94:AE94)*$E94,2))))))</f>
        <v/>
      </c>
      <c r="BJ94" s="284" t="str">
        <f>IF($C94=0,"",IF(AF$82="","",IF(AF$82="Faza inwest.",0,IF($C94=SUM($AK94:BI94),0,IF(SUM($G94:AF94)-SUM($AK94:BI94)&lt;=SUM($G94:AF94)*$E94,SUM($G94:AF94)-SUM($AK94:BI94),ROUND(SUM($G94:AF94)*$E94,2))))))</f>
        <v/>
      </c>
      <c r="BK94" s="284" t="str">
        <f>IF($C94=0,"",IF(AG$82="","",IF(AG$82="Faza inwest.",0,IF($C94=SUM($AK94:BJ94),0,IF(SUM($G94:AG94)-SUM($AK94:BJ94)&lt;=SUM($G94:AG94)*$E94,SUM($G94:AG94)-SUM($AK94:BJ94),ROUND(SUM($G94:AG94)*$E94,2))))))</f>
        <v/>
      </c>
      <c r="BL94" s="284" t="str">
        <f>IF($C94=0,"",IF(AH$82="","",IF(AH$82="Faza inwest.",0,IF($C94=SUM($AK94:BK94),0,IF(SUM($G94:AH94)-SUM($AK94:BK94)&lt;=SUM($G94:AH94)*$E94,SUM($G94:AH94)-SUM($AK94:BK94),ROUND(SUM($G94:AH94)*$E94,2))))))</f>
        <v/>
      </c>
      <c r="BM94" s="284" t="str">
        <f>IF($C94=0,"",IF(AI$82="","",IF(AI$82="Faza inwest.",0,IF($C94=SUM($AK94:BL94),0,IF(SUM($G94:AI94)-SUM($AK94:BL94)&lt;=SUM($G94:AI94)*$E94,SUM($G94:AI94)-SUM($AK94:BL94),ROUND(SUM($G94:AI94)*$E94,2))))))</f>
        <v/>
      </c>
      <c r="BN94" s="284" t="str">
        <f>IF($C94=0,"",IF(AJ$82="","",IF(AJ$82="Faza inwest.",0,IF($C94=SUM($AK94:BM94),0,IF(SUM($G94:AJ94)-SUM($AK94:BM94)&lt;=SUM($G94:AJ94)*$E94,SUM($G94:AJ94)-SUM($AK94:BM94),ROUND(SUM($G94:AJ94)*$E94,2))))))</f>
        <v/>
      </c>
    </row>
    <row r="95" spans="1:66" s="93" customFormat="1">
      <c r="A95" s="126" t="str">
        <f t="shared" si="57"/>
        <v/>
      </c>
      <c r="B95" s="279"/>
      <c r="C95" s="280"/>
      <c r="D95" s="281"/>
      <c r="E95" s="281"/>
      <c r="F95" s="282" t="str">
        <f t="shared" si="56"/>
        <v/>
      </c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4" t="str">
        <f>IF($C95=0,"",IF(G$82="Faza inwest.",0,ROUND(SUM($G95:G95)*$E95,2)))</f>
        <v/>
      </c>
      <c r="AL95" s="284" t="str">
        <f>IF($C95=0,"",IF(H$82="","",IF(H$82="Faza inwest.",0,IF($C95=SUM($AK95:AK95),0,IF(SUM($G95:H95)-SUM($AK95:AK95)&lt;=SUM($G95:H95)*$E95,SUM($G95:H95)-SUM($AK95:AK95),ROUND(SUM($G95:H95)*$E95,2))))))</f>
        <v/>
      </c>
      <c r="AM95" s="284" t="str">
        <f>IF($C95=0,"",IF(I$82="","",IF(I$82="Faza inwest.",0,IF($C95=SUM($AK95:AL95),0,IF(SUM($G95:I95)-SUM($AK95:AL95)&lt;=SUM($G95:I95)*$E95,SUM($G95:I95)-SUM($AK95:AL95),ROUND(SUM($G95:I95)*$E95,2))))))</f>
        <v/>
      </c>
      <c r="AN95" s="284" t="str">
        <f>IF($C95=0,"",IF(J$82="","",IF(J$82="Faza inwest.",0,IF($C95=SUM($AK95:AM95),0,IF(SUM($G95:J95)-SUM($AK95:AM95)&lt;=SUM($G95:J95)*$E95,SUM($G95:J95)-SUM($AK95:AM95),ROUND(SUM($G95:J95)*$E95,2))))))</f>
        <v/>
      </c>
      <c r="AO95" s="284" t="str">
        <f>IF($C95=0,"",IF(K$82="","",IF(K$82="Faza inwest.",0,IF($C95=SUM($AK95:AN95),0,IF(SUM($G95:K95)-SUM($AK95:AN95)&lt;=SUM($G95:K95)*$E95,SUM($G95:K95)-SUM($AK95:AN95),ROUND(SUM($G95:K95)*$E95,2))))))</f>
        <v/>
      </c>
      <c r="AP95" s="284" t="str">
        <f>IF($C95=0,"",IF(L$82="","",IF(L$82="Faza inwest.",0,IF($C95=SUM($AK95:AO95),0,IF(SUM($G95:L95)-SUM($AK95:AO95)&lt;=SUM($G95:L95)*$E95,SUM($G95:L95)-SUM($AK95:AO95),ROUND(SUM($G95:L95)*$E95,2))))))</f>
        <v/>
      </c>
      <c r="AQ95" s="284" t="str">
        <f>IF($C95=0,"",IF(M$82="","",IF(M$82="Faza inwest.",0,IF($C95=SUM($AK95:AP95),0,IF(SUM($G95:M95)-SUM($AK95:AP95)&lt;=SUM($G95:M95)*$E95,SUM($G95:M95)-SUM($AK95:AP95),ROUND(SUM($G95:M95)*$E95,2))))))</f>
        <v/>
      </c>
      <c r="AR95" s="284" t="str">
        <f>IF($C95=0,"",IF(N$82="","",IF(N$82="Faza inwest.",0,IF($C95=SUM($AK95:AQ95),0,IF(SUM($G95:N95)-SUM($AK95:AQ95)&lt;=SUM($G95:N95)*$E95,SUM($G95:N95)-SUM($AK95:AQ95),ROUND(SUM($G95:N95)*$E95,2))))))</f>
        <v/>
      </c>
      <c r="AS95" s="284" t="str">
        <f>IF($C95=0,"",IF(O$82="","",IF(O$82="Faza inwest.",0,IF($C95=SUM($AK95:AR95),0,IF(SUM($G95:O95)-SUM($AK95:AR95)&lt;=SUM($G95:O95)*$E95,SUM($G95:O95)-SUM($AK95:AR95),ROUND(SUM($G95:O95)*$E95,2))))))</f>
        <v/>
      </c>
      <c r="AT95" s="284" t="str">
        <f>IF($C95=0,"",IF(P$82="","",IF(P$82="Faza inwest.",0,IF($C95=SUM($AK95:AS95),0,IF(SUM($G95:P95)-SUM($AK95:AS95)&lt;=SUM($G95:P95)*$E95,SUM($G95:P95)-SUM($AK95:AS95),ROUND(SUM($G95:P95)*$E95,2))))))</f>
        <v/>
      </c>
      <c r="AU95" s="284" t="str">
        <f>IF($C95=0,"",IF(Q$82="","",IF(Q$82="Faza inwest.",0,IF($C95=SUM($AK95:AT95),0,IF(SUM($G95:Q95)-SUM($AK95:AT95)&lt;=SUM($G95:Q95)*$E95,SUM($G95:Q95)-SUM($AK95:AT95),ROUND(SUM($G95:Q95)*$E95,2))))))</f>
        <v/>
      </c>
      <c r="AV95" s="284" t="str">
        <f>IF($C95=0,"",IF(R$82="","",IF(R$82="Faza inwest.",0,IF($C95=SUM($AK95:AU95),0,IF(SUM($G95:R95)-SUM($AK95:AU95)&lt;=SUM($G95:R95)*$E95,SUM($G95:R95)-SUM($AK95:AU95),ROUND(SUM($G95:R95)*$E95,2))))))</f>
        <v/>
      </c>
      <c r="AW95" s="284" t="str">
        <f>IF($C95=0,"",IF(S$82="","",IF(S$82="Faza inwest.",0,IF($C95=SUM($AK95:AV95),0,IF(SUM($G95:S95)-SUM($AK95:AV95)&lt;=SUM($G95:S95)*$E95,SUM($G95:S95)-SUM($AK95:AV95),ROUND(SUM($G95:S95)*$E95,2))))))</f>
        <v/>
      </c>
      <c r="AX95" s="284" t="str">
        <f>IF($C95=0,"",IF(T$82="","",IF(T$82="Faza inwest.",0,IF($C95=SUM($AK95:AW95),0,IF(SUM($G95:T95)-SUM($AK95:AW95)&lt;=SUM($G95:T95)*$E95,SUM($G95:T95)-SUM($AK95:AW95),ROUND(SUM($G95:T95)*$E95,2))))))</f>
        <v/>
      </c>
      <c r="AY95" s="284" t="str">
        <f>IF($C95=0,"",IF(U$82="","",IF(U$82="Faza inwest.",0,IF($C95=SUM($AK95:AX95),0,IF(SUM($G95:U95)-SUM($AK95:AX95)&lt;=SUM($G95:U95)*$E95,SUM($G95:U95)-SUM($AK95:AX95),ROUND(SUM($G95:U95)*$E95,2))))))</f>
        <v/>
      </c>
      <c r="AZ95" s="284" t="str">
        <f>IF($C95=0,"",IF(V$82="","",IF(V$82="Faza inwest.",0,IF($C95=SUM($AK95:AY95),0,IF(SUM($G95:V95)-SUM($AK95:AY95)&lt;=SUM($G95:V95)*$E95,SUM($G95:V95)-SUM($AK95:AY95),ROUND(SUM($G95:V95)*$E95,2))))))</f>
        <v/>
      </c>
      <c r="BA95" s="284" t="str">
        <f>IF($C95=0,"",IF(W$82="","",IF(W$82="Faza inwest.",0,IF($C95=SUM($AK95:AZ95),0,IF(SUM($G95:W95)-SUM($AK95:AZ95)&lt;=SUM($G95:W95)*$E95,SUM($G95:W95)-SUM($AK95:AZ95),ROUND(SUM($G95:W95)*$E95,2))))))</f>
        <v/>
      </c>
      <c r="BB95" s="284" t="str">
        <f>IF($C95=0,"",IF(X$82="","",IF(X$82="Faza inwest.",0,IF($C95=SUM($AK95:BA95),0,IF(SUM($G95:X95)-SUM($AK95:BA95)&lt;=SUM($G95:X95)*$E95,SUM($G95:X95)-SUM($AK95:BA95),ROUND(SUM($G95:X95)*$E95,2))))))</f>
        <v/>
      </c>
      <c r="BC95" s="284" t="str">
        <f>IF($C95=0,"",IF(Y$82="","",IF(Y$82="Faza inwest.",0,IF($C95=SUM($AK95:BB95),0,IF(SUM($G95:Y95)-SUM($AK95:BB95)&lt;=SUM($G95:Y95)*$E95,SUM($G95:Y95)-SUM($AK95:BB95),ROUND(SUM($G95:Y95)*$E95,2))))))</f>
        <v/>
      </c>
      <c r="BD95" s="284" t="str">
        <f>IF($C95=0,"",IF(Z$82="","",IF(Z$82="Faza inwest.",0,IF($C95=SUM($AK95:BC95),0,IF(SUM($G95:Z95)-SUM($AK95:BC95)&lt;=SUM($G95:Z95)*$E95,SUM($G95:Z95)-SUM($AK95:BC95),ROUND(SUM($G95:Z95)*$E95,2))))))</f>
        <v/>
      </c>
      <c r="BE95" s="284" t="str">
        <f>IF($C95=0,"",IF(AA$82="","",IF(AA$82="Faza inwest.",0,IF($C95=SUM($AK95:BD95),0,IF(SUM($G95:AA95)-SUM($AK95:BD95)&lt;=SUM($G95:AA95)*$E95,SUM($G95:AA95)-SUM($AK95:BD95),ROUND(SUM($G95:AA95)*$E95,2))))))</f>
        <v/>
      </c>
      <c r="BF95" s="284" t="str">
        <f>IF($C95=0,"",IF(AB$82="","",IF(AB$82="Faza inwest.",0,IF($C95=SUM($AK95:BE95),0,IF(SUM($G95:AB95)-SUM($AK95:BE95)&lt;=SUM($G95:AB95)*$E95,SUM($G95:AB95)-SUM($AK95:BE95),ROUND(SUM($G95:AB95)*$E95,2))))))</f>
        <v/>
      </c>
      <c r="BG95" s="284" t="str">
        <f>IF($C95=0,"",IF(AC$82="","",IF(AC$82="Faza inwest.",0,IF($C95=SUM($AK95:BF95),0,IF(SUM($G95:AC95)-SUM($AK95:BF95)&lt;=SUM($G95:AC95)*$E95,SUM($G95:AC95)-SUM($AK95:BF95),ROUND(SUM($G95:AC95)*$E95,2))))))</f>
        <v/>
      </c>
      <c r="BH95" s="284" t="str">
        <f>IF($C95=0,"",IF(AD$82="","",IF(AD$82="Faza inwest.",0,IF($C95=SUM($AK95:BG95),0,IF(SUM($G95:AD95)-SUM($AK95:BG95)&lt;=SUM($G95:AD95)*$E95,SUM($G95:AD95)-SUM($AK95:BG95),ROUND(SUM($G95:AD95)*$E95,2))))))</f>
        <v/>
      </c>
      <c r="BI95" s="284" t="str">
        <f>IF($C95=0,"",IF(AE$82="","",IF(AE$82="Faza inwest.",0,IF($C95=SUM($AK95:BH95),0,IF(SUM($G95:AE95)-SUM($AK95:BH95)&lt;=SUM($G95:AE95)*$E95,SUM($G95:AE95)-SUM($AK95:BH95),ROUND(SUM($G95:AE95)*$E95,2))))))</f>
        <v/>
      </c>
      <c r="BJ95" s="284" t="str">
        <f>IF($C95=0,"",IF(AF$82="","",IF(AF$82="Faza inwest.",0,IF($C95=SUM($AK95:BI95),0,IF(SUM($G95:AF95)-SUM($AK95:BI95)&lt;=SUM($G95:AF95)*$E95,SUM($G95:AF95)-SUM($AK95:BI95),ROUND(SUM($G95:AF95)*$E95,2))))))</f>
        <v/>
      </c>
      <c r="BK95" s="284" t="str">
        <f>IF($C95=0,"",IF(AG$82="","",IF(AG$82="Faza inwest.",0,IF($C95=SUM($AK95:BJ95),0,IF(SUM($G95:AG95)-SUM($AK95:BJ95)&lt;=SUM($G95:AG95)*$E95,SUM($G95:AG95)-SUM($AK95:BJ95),ROUND(SUM($G95:AG95)*$E95,2))))))</f>
        <v/>
      </c>
      <c r="BL95" s="284" t="str">
        <f>IF($C95=0,"",IF(AH$82="","",IF(AH$82="Faza inwest.",0,IF($C95=SUM($AK95:BK95),0,IF(SUM($G95:AH95)-SUM($AK95:BK95)&lt;=SUM($G95:AH95)*$E95,SUM($G95:AH95)-SUM($AK95:BK95),ROUND(SUM($G95:AH95)*$E95,2))))))</f>
        <v/>
      </c>
      <c r="BM95" s="284" t="str">
        <f>IF($C95=0,"",IF(AI$82="","",IF(AI$82="Faza inwest.",0,IF($C95=SUM($AK95:BL95),0,IF(SUM($G95:AI95)-SUM($AK95:BL95)&lt;=SUM($G95:AI95)*$E95,SUM($G95:AI95)-SUM($AK95:BL95),ROUND(SUM($G95:AI95)*$E95,2))))))</f>
        <v/>
      </c>
      <c r="BN95" s="284" t="str">
        <f>IF($C95=0,"",IF(AJ$82="","",IF(AJ$82="Faza inwest.",0,IF($C95=SUM($AK95:BM95),0,IF(SUM($G95:AJ95)-SUM($AK95:BM95)&lt;=SUM($G95:AJ95)*$E95,SUM($G95:AJ95)-SUM($AK95:BM95),ROUND(SUM($G95:AJ95)*$E95,2))))))</f>
        <v/>
      </c>
    </row>
    <row r="96" spans="1:66" s="93" customFormat="1">
      <c r="A96" s="126" t="str">
        <f t="shared" si="57"/>
        <v/>
      </c>
      <c r="B96" s="279"/>
      <c r="C96" s="280"/>
      <c r="D96" s="281"/>
      <c r="E96" s="281"/>
      <c r="F96" s="282" t="str">
        <f t="shared" si="56"/>
        <v/>
      </c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4" t="str">
        <f>IF($C96=0,"",IF(G$82="Faza inwest.",0,ROUND(SUM($G96:G96)*$E96,2)))</f>
        <v/>
      </c>
      <c r="AL96" s="284" t="str">
        <f>IF($C96=0,"",IF(H$82="","",IF(H$82="Faza inwest.",0,IF($C96=SUM($AK96:AK96),0,IF(SUM($G96:H96)-SUM($AK96:AK96)&lt;=SUM($G96:H96)*$E96,SUM($G96:H96)-SUM($AK96:AK96),ROUND(SUM($G96:H96)*$E96,2))))))</f>
        <v/>
      </c>
      <c r="AM96" s="284" t="str">
        <f>IF($C96=0,"",IF(I$82="","",IF(I$82="Faza inwest.",0,IF($C96=SUM($AK96:AL96),0,IF(SUM($G96:I96)-SUM($AK96:AL96)&lt;=SUM($G96:I96)*$E96,SUM($G96:I96)-SUM($AK96:AL96),ROUND(SUM($G96:I96)*$E96,2))))))</f>
        <v/>
      </c>
      <c r="AN96" s="284" t="str">
        <f>IF($C96=0,"",IF(J$82="","",IF(J$82="Faza inwest.",0,IF($C96=SUM($AK96:AM96),0,IF(SUM($G96:J96)-SUM($AK96:AM96)&lt;=SUM($G96:J96)*$E96,SUM($G96:J96)-SUM($AK96:AM96),ROUND(SUM($G96:J96)*$E96,2))))))</f>
        <v/>
      </c>
      <c r="AO96" s="284" t="str">
        <f>IF($C96=0,"",IF(K$82="","",IF(K$82="Faza inwest.",0,IF($C96=SUM($AK96:AN96),0,IF(SUM($G96:K96)-SUM($AK96:AN96)&lt;=SUM($G96:K96)*$E96,SUM($G96:K96)-SUM($AK96:AN96),ROUND(SUM($G96:K96)*$E96,2))))))</f>
        <v/>
      </c>
      <c r="AP96" s="284" t="str">
        <f>IF($C96=0,"",IF(L$82="","",IF(L$82="Faza inwest.",0,IF($C96=SUM($AK96:AO96),0,IF(SUM($G96:L96)-SUM($AK96:AO96)&lt;=SUM($G96:L96)*$E96,SUM($G96:L96)-SUM($AK96:AO96),ROUND(SUM($G96:L96)*$E96,2))))))</f>
        <v/>
      </c>
      <c r="AQ96" s="284" t="str">
        <f>IF($C96=0,"",IF(M$82="","",IF(M$82="Faza inwest.",0,IF($C96=SUM($AK96:AP96),0,IF(SUM($G96:M96)-SUM($AK96:AP96)&lt;=SUM($G96:M96)*$E96,SUM($G96:M96)-SUM($AK96:AP96),ROUND(SUM($G96:M96)*$E96,2))))))</f>
        <v/>
      </c>
      <c r="AR96" s="284" t="str">
        <f>IF($C96=0,"",IF(N$82="","",IF(N$82="Faza inwest.",0,IF($C96=SUM($AK96:AQ96),0,IF(SUM($G96:N96)-SUM($AK96:AQ96)&lt;=SUM($G96:N96)*$E96,SUM($G96:N96)-SUM($AK96:AQ96),ROUND(SUM($G96:N96)*$E96,2))))))</f>
        <v/>
      </c>
      <c r="AS96" s="284" t="str">
        <f>IF($C96=0,"",IF(O$82="","",IF(O$82="Faza inwest.",0,IF($C96=SUM($AK96:AR96),0,IF(SUM($G96:O96)-SUM($AK96:AR96)&lt;=SUM($G96:O96)*$E96,SUM($G96:O96)-SUM($AK96:AR96),ROUND(SUM($G96:O96)*$E96,2))))))</f>
        <v/>
      </c>
      <c r="AT96" s="284" t="str">
        <f>IF($C96=0,"",IF(P$82="","",IF(P$82="Faza inwest.",0,IF($C96=SUM($AK96:AS96),0,IF(SUM($G96:P96)-SUM($AK96:AS96)&lt;=SUM($G96:P96)*$E96,SUM($G96:P96)-SUM($AK96:AS96),ROUND(SUM($G96:P96)*$E96,2))))))</f>
        <v/>
      </c>
      <c r="AU96" s="284" t="str">
        <f>IF($C96=0,"",IF(Q$82="","",IF(Q$82="Faza inwest.",0,IF($C96=SUM($AK96:AT96),0,IF(SUM($G96:Q96)-SUM($AK96:AT96)&lt;=SUM($G96:Q96)*$E96,SUM($G96:Q96)-SUM($AK96:AT96),ROUND(SUM($G96:Q96)*$E96,2))))))</f>
        <v/>
      </c>
      <c r="AV96" s="284" t="str">
        <f>IF($C96=0,"",IF(R$82="","",IF(R$82="Faza inwest.",0,IF($C96=SUM($AK96:AU96),0,IF(SUM($G96:R96)-SUM($AK96:AU96)&lt;=SUM($G96:R96)*$E96,SUM($G96:R96)-SUM($AK96:AU96),ROUND(SUM($G96:R96)*$E96,2))))))</f>
        <v/>
      </c>
      <c r="AW96" s="284" t="str">
        <f>IF($C96=0,"",IF(S$82="","",IF(S$82="Faza inwest.",0,IF($C96=SUM($AK96:AV96),0,IF(SUM($G96:S96)-SUM($AK96:AV96)&lt;=SUM($G96:S96)*$E96,SUM($G96:S96)-SUM($AK96:AV96),ROUND(SUM($G96:S96)*$E96,2))))))</f>
        <v/>
      </c>
      <c r="AX96" s="284" t="str">
        <f>IF($C96=0,"",IF(T$82="","",IF(T$82="Faza inwest.",0,IF($C96=SUM($AK96:AW96),0,IF(SUM($G96:T96)-SUM($AK96:AW96)&lt;=SUM($G96:T96)*$E96,SUM($G96:T96)-SUM($AK96:AW96),ROUND(SUM($G96:T96)*$E96,2))))))</f>
        <v/>
      </c>
      <c r="AY96" s="284" t="str">
        <f>IF($C96=0,"",IF(U$82="","",IF(U$82="Faza inwest.",0,IF($C96=SUM($AK96:AX96),0,IF(SUM($G96:U96)-SUM($AK96:AX96)&lt;=SUM($G96:U96)*$E96,SUM($G96:U96)-SUM($AK96:AX96),ROUND(SUM($G96:U96)*$E96,2))))))</f>
        <v/>
      </c>
      <c r="AZ96" s="284" t="str">
        <f>IF($C96=0,"",IF(V$82="","",IF(V$82="Faza inwest.",0,IF($C96=SUM($AK96:AY96),0,IF(SUM($G96:V96)-SUM($AK96:AY96)&lt;=SUM($G96:V96)*$E96,SUM($G96:V96)-SUM($AK96:AY96),ROUND(SUM($G96:V96)*$E96,2))))))</f>
        <v/>
      </c>
      <c r="BA96" s="284" t="str">
        <f>IF($C96=0,"",IF(W$82="","",IF(W$82="Faza inwest.",0,IF($C96=SUM($AK96:AZ96),0,IF(SUM($G96:W96)-SUM($AK96:AZ96)&lt;=SUM($G96:W96)*$E96,SUM($G96:W96)-SUM($AK96:AZ96),ROUND(SUM($G96:W96)*$E96,2))))))</f>
        <v/>
      </c>
      <c r="BB96" s="284" t="str">
        <f>IF($C96=0,"",IF(X$82="","",IF(X$82="Faza inwest.",0,IF($C96=SUM($AK96:BA96),0,IF(SUM($G96:X96)-SUM($AK96:BA96)&lt;=SUM($G96:X96)*$E96,SUM($G96:X96)-SUM($AK96:BA96),ROUND(SUM($G96:X96)*$E96,2))))))</f>
        <v/>
      </c>
      <c r="BC96" s="284" t="str">
        <f>IF($C96=0,"",IF(Y$82="","",IF(Y$82="Faza inwest.",0,IF($C96=SUM($AK96:BB96),0,IF(SUM($G96:Y96)-SUM($AK96:BB96)&lt;=SUM($G96:Y96)*$E96,SUM($G96:Y96)-SUM($AK96:BB96),ROUND(SUM($G96:Y96)*$E96,2))))))</f>
        <v/>
      </c>
      <c r="BD96" s="284" t="str">
        <f>IF($C96=0,"",IF(Z$82="","",IF(Z$82="Faza inwest.",0,IF($C96=SUM($AK96:BC96),0,IF(SUM($G96:Z96)-SUM($AK96:BC96)&lt;=SUM($G96:Z96)*$E96,SUM($G96:Z96)-SUM($AK96:BC96),ROUND(SUM($G96:Z96)*$E96,2))))))</f>
        <v/>
      </c>
      <c r="BE96" s="284" t="str">
        <f>IF($C96=0,"",IF(AA$82="","",IF(AA$82="Faza inwest.",0,IF($C96=SUM($AK96:BD96),0,IF(SUM($G96:AA96)-SUM($AK96:BD96)&lt;=SUM($G96:AA96)*$E96,SUM($G96:AA96)-SUM($AK96:BD96),ROUND(SUM($G96:AA96)*$E96,2))))))</f>
        <v/>
      </c>
      <c r="BF96" s="284" t="str">
        <f>IF($C96=0,"",IF(AB$82="","",IF(AB$82="Faza inwest.",0,IF($C96=SUM($AK96:BE96),0,IF(SUM($G96:AB96)-SUM($AK96:BE96)&lt;=SUM($G96:AB96)*$E96,SUM($G96:AB96)-SUM($AK96:BE96),ROUND(SUM($G96:AB96)*$E96,2))))))</f>
        <v/>
      </c>
      <c r="BG96" s="284" t="str">
        <f>IF($C96=0,"",IF(AC$82="","",IF(AC$82="Faza inwest.",0,IF($C96=SUM($AK96:BF96),0,IF(SUM($G96:AC96)-SUM($AK96:BF96)&lt;=SUM($G96:AC96)*$E96,SUM($G96:AC96)-SUM($AK96:BF96),ROUND(SUM($G96:AC96)*$E96,2))))))</f>
        <v/>
      </c>
      <c r="BH96" s="284" t="str">
        <f>IF($C96=0,"",IF(AD$82="","",IF(AD$82="Faza inwest.",0,IF($C96=SUM($AK96:BG96),0,IF(SUM($G96:AD96)-SUM($AK96:BG96)&lt;=SUM($G96:AD96)*$E96,SUM($G96:AD96)-SUM($AK96:BG96),ROUND(SUM($G96:AD96)*$E96,2))))))</f>
        <v/>
      </c>
      <c r="BI96" s="284" t="str">
        <f>IF($C96=0,"",IF(AE$82="","",IF(AE$82="Faza inwest.",0,IF($C96=SUM($AK96:BH96),0,IF(SUM($G96:AE96)-SUM($AK96:BH96)&lt;=SUM($G96:AE96)*$E96,SUM($G96:AE96)-SUM($AK96:BH96),ROUND(SUM($G96:AE96)*$E96,2))))))</f>
        <v/>
      </c>
      <c r="BJ96" s="284" t="str">
        <f>IF($C96=0,"",IF(AF$82="","",IF(AF$82="Faza inwest.",0,IF($C96=SUM($AK96:BI96),0,IF(SUM($G96:AF96)-SUM($AK96:BI96)&lt;=SUM($G96:AF96)*$E96,SUM($G96:AF96)-SUM($AK96:BI96),ROUND(SUM($G96:AF96)*$E96,2))))))</f>
        <v/>
      </c>
      <c r="BK96" s="284" t="str">
        <f>IF($C96=0,"",IF(AG$82="","",IF(AG$82="Faza inwest.",0,IF($C96=SUM($AK96:BJ96),0,IF(SUM($G96:AG96)-SUM($AK96:BJ96)&lt;=SUM($G96:AG96)*$E96,SUM($G96:AG96)-SUM($AK96:BJ96),ROUND(SUM($G96:AG96)*$E96,2))))))</f>
        <v/>
      </c>
      <c r="BL96" s="284" t="str">
        <f>IF($C96=0,"",IF(AH$82="","",IF(AH$82="Faza inwest.",0,IF($C96=SUM($AK96:BK96),0,IF(SUM($G96:AH96)-SUM($AK96:BK96)&lt;=SUM($G96:AH96)*$E96,SUM($G96:AH96)-SUM($AK96:BK96),ROUND(SUM($G96:AH96)*$E96,2))))))</f>
        <v/>
      </c>
      <c r="BM96" s="284" t="str">
        <f>IF($C96=0,"",IF(AI$82="","",IF(AI$82="Faza inwest.",0,IF($C96=SUM($AK96:BL96),0,IF(SUM($G96:AI96)-SUM($AK96:BL96)&lt;=SUM($G96:AI96)*$E96,SUM($G96:AI96)-SUM($AK96:BL96),ROUND(SUM($G96:AI96)*$E96,2))))))</f>
        <v/>
      </c>
      <c r="BN96" s="284" t="str">
        <f>IF($C96=0,"",IF(AJ$82="","",IF(AJ$82="Faza inwest.",0,IF($C96=SUM($AK96:BM96),0,IF(SUM($G96:AJ96)-SUM($AK96:BM96)&lt;=SUM($G96:AJ96)*$E96,SUM($G96:AJ96)-SUM($AK96:BM96),ROUND(SUM($G96:AJ96)*$E96,2))))))</f>
        <v/>
      </c>
    </row>
    <row r="97" spans="1:66" s="93" customFormat="1">
      <c r="A97" s="126" t="str">
        <f t="shared" si="57"/>
        <v/>
      </c>
      <c r="B97" s="279"/>
      <c r="C97" s="280"/>
      <c r="D97" s="281"/>
      <c r="E97" s="281"/>
      <c r="F97" s="282" t="str">
        <f t="shared" si="56"/>
        <v/>
      </c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4" t="str">
        <f>IF($C97=0,"",IF(G$82="Faza inwest.",0,ROUND(SUM($G97:G97)*$E97,2)))</f>
        <v/>
      </c>
      <c r="AL97" s="284" t="str">
        <f>IF($C97=0,"",IF(H$82="","",IF(H$82="Faza inwest.",0,IF($C97=SUM($AK97:AK97),0,IF(SUM($G97:H97)-SUM($AK97:AK97)&lt;=SUM($G97:H97)*$E97,SUM($G97:H97)-SUM($AK97:AK97),ROUND(SUM($G97:H97)*$E97,2))))))</f>
        <v/>
      </c>
      <c r="AM97" s="284" t="str">
        <f>IF($C97=0,"",IF(I$82="","",IF(I$82="Faza inwest.",0,IF($C97=SUM($AK97:AL97),0,IF(SUM($G97:I97)-SUM($AK97:AL97)&lt;=SUM($G97:I97)*$E97,SUM($G97:I97)-SUM($AK97:AL97),ROUND(SUM($G97:I97)*$E97,2))))))</f>
        <v/>
      </c>
      <c r="AN97" s="284" t="str">
        <f>IF($C97=0,"",IF(J$82="","",IF(J$82="Faza inwest.",0,IF($C97=SUM($AK97:AM97),0,IF(SUM($G97:J97)-SUM($AK97:AM97)&lt;=SUM($G97:J97)*$E97,SUM($G97:J97)-SUM($AK97:AM97),ROUND(SUM($G97:J97)*$E97,2))))))</f>
        <v/>
      </c>
      <c r="AO97" s="284" t="str">
        <f>IF($C97=0,"",IF(K$82="","",IF(K$82="Faza inwest.",0,IF($C97=SUM($AK97:AN97),0,IF(SUM($G97:K97)-SUM($AK97:AN97)&lt;=SUM($G97:K97)*$E97,SUM($G97:K97)-SUM($AK97:AN97),ROUND(SUM($G97:K97)*$E97,2))))))</f>
        <v/>
      </c>
      <c r="AP97" s="284" t="str">
        <f>IF($C97=0,"",IF(L$82="","",IF(L$82="Faza inwest.",0,IF($C97=SUM($AK97:AO97),0,IF(SUM($G97:L97)-SUM($AK97:AO97)&lt;=SUM($G97:L97)*$E97,SUM($G97:L97)-SUM($AK97:AO97),ROUND(SUM($G97:L97)*$E97,2))))))</f>
        <v/>
      </c>
      <c r="AQ97" s="284" t="str">
        <f>IF($C97=0,"",IF(M$82="","",IF(M$82="Faza inwest.",0,IF($C97=SUM($AK97:AP97),0,IF(SUM($G97:M97)-SUM($AK97:AP97)&lt;=SUM($G97:M97)*$E97,SUM($G97:M97)-SUM($AK97:AP97),ROUND(SUM($G97:M97)*$E97,2))))))</f>
        <v/>
      </c>
      <c r="AR97" s="284" t="str">
        <f>IF($C97=0,"",IF(N$82="","",IF(N$82="Faza inwest.",0,IF($C97=SUM($AK97:AQ97),0,IF(SUM($G97:N97)-SUM($AK97:AQ97)&lt;=SUM($G97:N97)*$E97,SUM($G97:N97)-SUM($AK97:AQ97),ROUND(SUM($G97:N97)*$E97,2))))))</f>
        <v/>
      </c>
      <c r="AS97" s="284" t="str">
        <f>IF($C97=0,"",IF(O$82="","",IF(O$82="Faza inwest.",0,IF($C97=SUM($AK97:AR97),0,IF(SUM($G97:O97)-SUM($AK97:AR97)&lt;=SUM($G97:O97)*$E97,SUM($G97:O97)-SUM($AK97:AR97),ROUND(SUM($G97:O97)*$E97,2))))))</f>
        <v/>
      </c>
      <c r="AT97" s="284" t="str">
        <f>IF($C97=0,"",IF(P$82="","",IF(P$82="Faza inwest.",0,IF($C97=SUM($AK97:AS97),0,IF(SUM($G97:P97)-SUM($AK97:AS97)&lt;=SUM($G97:P97)*$E97,SUM($G97:P97)-SUM($AK97:AS97),ROUND(SUM($G97:P97)*$E97,2))))))</f>
        <v/>
      </c>
      <c r="AU97" s="284" t="str">
        <f>IF($C97=0,"",IF(Q$82="","",IF(Q$82="Faza inwest.",0,IF($C97=SUM($AK97:AT97),0,IF(SUM($G97:Q97)-SUM($AK97:AT97)&lt;=SUM($G97:Q97)*$E97,SUM($G97:Q97)-SUM($AK97:AT97),ROUND(SUM($G97:Q97)*$E97,2))))))</f>
        <v/>
      </c>
      <c r="AV97" s="284" t="str">
        <f>IF($C97=0,"",IF(R$82="","",IF(R$82="Faza inwest.",0,IF($C97=SUM($AK97:AU97),0,IF(SUM($G97:R97)-SUM($AK97:AU97)&lt;=SUM($G97:R97)*$E97,SUM($G97:R97)-SUM($AK97:AU97),ROUND(SUM($G97:R97)*$E97,2))))))</f>
        <v/>
      </c>
      <c r="AW97" s="284" t="str">
        <f>IF($C97=0,"",IF(S$82="","",IF(S$82="Faza inwest.",0,IF($C97=SUM($AK97:AV97),0,IF(SUM($G97:S97)-SUM($AK97:AV97)&lt;=SUM($G97:S97)*$E97,SUM($G97:S97)-SUM($AK97:AV97),ROUND(SUM($G97:S97)*$E97,2))))))</f>
        <v/>
      </c>
      <c r="AX97" s="284" t="str">
        <f>IF($C97=0,"",IF(T$82="","",IF(T$82="Faza inwest.",0,IF($C97=SUM($AK97:AW97),0,IF(SUM($G97:T97)-SUM($AK97:AW97)&lt;=SUM($G97:T97)*$E97,SUM($G97:T97)-SUM($AK97:AW97),ROUND(SUM($G97:T97)*$E97,2))))))</f>
        <v/>
      </c>
      <c r="AY97" s="284" t="str">
        <f>IF($C97=0,"",IF(U$82="","",IF(U$82="Faza inwest.",0,IF($C97=SUM($AK97:AX97),0,IF(SUM($G97:U97)-SUM($AK97:AX97)&lt;=SUM($G97:U97)*$E97,SUM($G97:U97)-SUM($AK97:AX97),ROUND(SUM($G97:U97)*$E97,2))))))</f>
        <v/>
      </c>
      <c r="AZ97" s="284" t="str">
        <f>IF($C97=0,"",IF(V$82="","",IF(V$82="Faza inwest.",0,IF($C97=SUM($AK97:AY97),0,IF(SUM($G97:V97)-SUM($AK97:AY97)&lt;=SUM($G97:V97)*$E97,SUM($G97:V97)-SUM($AK97:AY97),ROUND(SUM($G97:V97)*$E97,2))))))</f>
        <v/>
      </c>
      <c r="BA97" s="284" t="str">
        <f>IF($C97=0,"",IF(W$82="","",IF(W$82="Faza inwest.",0,IF($C97=SUM($AK97:AZ97),0,IF(SUM($G97:W97)-SUM($AK97:AZ97)&lt;=SUM($G97:W97)*$E97,SUM($G97:W97)-SUM($AK97:AZ97),ROUND(SUM($G97:W97)*$E97,2))))))</f>
        <v/>
      </c>
      <c r="BB97" s="284" t="str">
        <f>IF($C97=0,"",IF(X$82="","",IF(X$82="Faza inwest.",0,IF($C97=SUM($AK97:BA97),0,IF(SUM($G97:X97)-SUM($AK97:BA97)&lt;=SUM($G97:X97)*$E97,SUM($G97:X97)-SUM($AK97:BA97),ROUND(SUM($G97:X97)*$E97,2))))))</f>
        <v/>
      </c>
      <c r="BC97" s="284" t="str">
        <f>IF($C97=0,"",IF(Y$82="","",IF(Y$82="Faza inwest.",0,IF($C97=SUM($AK97:BB97),0,IF(SUM($G97:Y97)-SUM($AK97:BB97)&lt;=SUM($G97:Y97)*$E97,SUM($G97:Y97)-SUM($AK97:BB97),ROUND(SUM($G97:Y97)*$E97,2))))))</f>
        <v/>
      </c>
      <c r="BD97" s="284" t="str">
        <f>IF($C97=0,"",IF(Z$82="","",IF(Z$82="Faza inwest.",0,IF($C97=SUM($AK97:BC97),0,IF(SUM($G97:Z97)-SUM($AK97:BC97)&lt;=SUM($G97:Z97)*$E97,SUM($G97:Z97)-SUM($AK97:BC97),ROUND(SUM($G97:Z97)*$E97,2))))))</f>
        <v/>
      </c>
      <c r="BE97" s="284" t="str">
        <f>IF($C97=0,"",IF(AA$82="","",IF(AA$82="Faza inwest.",0,IF($C97=SUM($AK97:BD97),0,IF(SUM($G97:AA97)-SUM($AK97:BD97)&lt;=SUM($G97:AA97)*$E97,SUM($G97:AA97)-SUM($AK97:BD97),ROUND(SUM($G97:AA97)*$E97,2))))))</f>
        <v/>
      </c>
      <c r="BF97" s="284" t="str">
        <f>IF($C97=0,"",IF(AB$82="","",IF(AB$82="Faza inwest.",0,IF($C97=SUM($AK97:BE97),0,IF(SUM($G97:AB97)-SUM($AK97:BE97)&lt;=SUM($G97:AB97)*$E97,SUM($G97:AB97)-SUM($AK97:BE97),ROUND(SUM($G97:AB97)*$E97,2))))))</f>
        <v/>
      </c>
      <c r="BG97" s="284" t="str">
        <f>IF($C97=0,"",IF(AC$82="","",IF(AC$82="Faza inwest.",0,IF($C97=SUM($AK97:BF97),0,IF(SUM($G97:AC97)-SUM($AK97:BF97)&lt;=SUM($G97:AC97)*$E97,SUM($G97:AC97)-SUM($AK97:BF97),ROUND(SUM($G97:AC97)*$E97,2))))))</f>
        <v/>
      </c>
      <c r="BH97" s="284" t="str">
        <f>IF($C97=0,"",IF(AD$82="","",IF(AD$82="Faza inwest.",0,IF($C97=SUM($AK97:BG97),0,IF(SUM($G97:AD97)-SUM($AK97:BG97)&lt;=SUM($G97:AD97)*$E97,SUM($G97:AD97)-SUM($AK97:BG97),ROUND(SUM($G97:AD97)*$E97,2))))))</f>
        <v/>
      </c>
      <c r="BI97" s="284" t="str">
        <f>IF($C97=0,"",IF(AE$82="","",IF(AE$82="Faza inwest.",0,IF($C97=SUM($AK97:BH97),0,IF(SUM($G97:AE97)-SUM($AK97:BH97)&lt;=SUM($G97:AE97)*$E97,SUM($G97:AE97)-SUM($AK97:BH97),ROUND(SUM($G97:AE97)*$E97,2))))))</f>
        <v/>
      </c>
      <c r="BJ97" s="284" t="str">
        <f>IF($C97=0,"",IF(AF$82="","",IF(AF$82="Faza inwest.",0,IF($C97=SUM($AK97:BI97),0,IF(SUM($G97:AF97)-SUM($AK97:BI97)&lt;=SUM($G97:AF97)*$E97,SUM($G97:AF97)-SUM($AK97:BI97),ROUND(SUM($G97:AF97)*$E97,2))))))</f>
        <v/>
      </c>
      <c r="BK97" s="284" t="str">
        <f>IF($C97=0,"",IF(AG$82="","",IF(AG$82="Faza inwest.",0,IF($C97=SUM($AK97:BJ97),0,IF(SUM($G97:AG97)-SUM($AK97:BJ97)&lt;=SUM($G97:AG97)*$E97,SUM($G97:AG97)-SUM($AK97:BJ97),ROUND(SUM($G97:AG97)*$E97,2))))))</f>
        <v/>
      </c>
      <c r="BL97" s="284" t="str">
        <f>IF($C97=0,"",IF(AH$82="","",IF(AH$82="Faza inwest.",0,IF($C97=SUM($AK97:BK97),0,IF(SUM($G97:AH97)-SUM($AK97:BK97)&lt;=SUM($G97:AH97)*$E97,SUM($G97:AH97)-SUM($AK97:BK97),ROUND(SUM($G97:AH97)*$E97,2))))))</f>
        <v/>
      </c>
      <c r="BM97" s="284" t="str">
        <f>IF($C97=0,"",IF(AI$82="","",IF(AI$82="Faza inwest.",0,IF($C97=SUM($AK97:BL97),0,IF(SUM($G97:AI97)-SUM($AK97:BL97)&lt;=SUM($G97:AI97)*$E97,SUM($G97:AI97)-SUM($AK97:BL97),ROUND(SUM($G97:AI97)*$E97,2))))))</f>
        <v/>
      </c>
      <c r="BN97" s="284" t="str">
        <f>IF($C97=0,"",IF(AJ$82="","",IF(AJ$82="Faza inwest.",0,IF($C97=SUM($AK97:BM97),0,IF(SUM($G97:AJ97)-SUM($AK97:BM97)&lt;=SUM($G97:AJ97)*$E97,SUM($G97:AJ97)-SUM($AK97:BM97),ROUND(SUM($G97:AJ97)*$E97,2))))))</f>
        <v/>
      </c>
    </row>
    <row r="98" spans="1:66" s="93" customFormat="1">
      <c r="A98" s="126" t="str">
        <f t="shared" si="57"/>
        <v/>
      </c>
      <c r="B98" s="279"/>
      <c r="C98" s="280"/>
      <c r="D98" s="281"/>
      <c r="E98" s="281"/>
      <c r="F98" s="282" t="str">
        <f t="shared" si="56"/>
        <v/>
      </c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4" t="str">
        <f>IF($C98=0,"",IF(G$82="Faza inwest.",0,ROUND(SUM($G98:G98)*$E98,2)))</f>
        <v/>
      </c>
      <c r="AL98" s="284" t="str">
        <f>IF($C98=0,"",IF(H$82="","",IF(H$82="Faza inwest.",0,IF($C98=SUM($AK98:AK98),0,IF(SUM($G98:H98)-SUM($AK98:AK98)&lt;=SUM($G98:H98)*$E98,SUM($G98:H98)-SUM($AK98:AK98),ROUND(SUM($G98:H98)*$E98,2))))))</f>
        <v/>
      </c>
      <c r="AM98" s="284" t="str">
        <f>IF($C98=0,"",IF(I$82="","",IF(I$82="Faza inwest.",0,IF($C98=SUM($AK98:AL98),0,IF(SUM($G98:I98)-SUM($AK98:AL98)&lt;=SUM($G98:I98)*$E98,SUM($G98:I98)-SUM($AK98:AL98),ROUND(SUM($G98:I98)*$E98,2))))))</f>
        <v/>
      </c>
      <c r="AN98" s="284" t="str">
        <f>IF($C98=0,"",IF(J$82="","",IF(J$82="Faza inwest.",0,IF($C98=SUM($AK98:AM98),0,IF(SUM($G98:J98)-SUM($AK98:AM98)&lt;=SUM($G98:J98)*$E98,SUM($G98:J98)-SUM($AK98:AM98),ROUND(SUM($G98:J98)*$E98,2))))))</f>
        <v/>
      </c>
      <c r="AO98" s="284" t="str">
        <f>IF($C98=0,"",IF(K$82="","",IF(K$82="Faza inwest.",0,IF($C98=SUM($AK98:AN98),0,IF(SUM($G98:K98)-SUM($AK98:AN98)&lt;=SUM($G98:K98)*$E98,SUM($G98:K98)-SUM($AK98:AN98),ROUND(SUM($G98:K98)*$E98,2))))))</f>
        <v/>
      </c>
      <c r="AP98" s="284" t="str">
        <f>IF($C98=0,"",IF(L$82="","",IF(L$82="Faza inwest.",0,IF($C98=SUM($AK98:AO98),0,IF(SUM($G98:L98)-SUM($AK98:AO98)&lt;=SUM($G98:L98)*$E98,SUM($G98:L98)-SUM($AK98:AO98),ROUND(SUM($G98:L98)*$E98,2))))))</f>
        <v/>
      </c>
      <c r="AQ98" s="284" t="str">
        <f>IF($C98=0,"",IF(M$82="","",IF(M$82="Faza inwest.",0,IF($C98=SUM($AK98:AP98),0,IF(SUM($G98:M98)-SUM($AK98:AP98)&lt;=SUM($G98:M98)*$E98,SUM($G98:M98)-SUM($AK98:AP98),ROUND(SUM($G98:M98)*$E98,2))))))</f>
        <v/>
      </c>
      <c r="AR98" s="284" t="str">
        <f>IF($C98=0,"",IF(N$82="","",IF(N$82="Faza inwest.",0,IF($C98=SUM($AK98:AQ98),0,IF(SUM($G98:N98)-SUM($AK98:AQ98)&lt;=SUM($G98:N98)*$E98,SUM($G98:N98)-SUM($AK98:AQ98),ROUND(SUM($G98:N98)*$E98,2))))))</f>
        <v/>
      </c>
      <c r="AS98" s="284" t="str">
        <f>IF($C98=0,"",IF(O$82="","",IF(O$82="Faza inwest.",0,IF($C98=SUM($AK98:AR98),0,IF(SUM($G98:O98)-SUM($AK98:AR98)&lt;=SUM($G98:O98)*$E98,SUM($G98:O98)-SUM($AK98:AR98),ROUND(SUM($G98:O98)*$E98,2))))))</f>
        <v/>
      </c>
      <c r="AT98" s="284" t="str">
        <f>IF($C98=0,"",IF(P$82="","",IF(P$82="Faza inwest.",0,IF($C98=SUM($AK98:AS98),0,IF(SUM($G98:P98)-SUM($AK98:AS98)&lt;=SUM($G98:P98)*$E98,SUM($G98:P98)-SUM($AK98:AS98),ROUND(SUM($G98:P98)*$E98,2))))))</f>
        <v/>
      </c>
      <c r="AU98" s="284" t="str">
        <f>IF($C98=0,"",IF(Q$82="","",IF(Q$82="Faza inwest.",0,IF($C98=SUM($AK98:AT98),0,IF(SUM($G98:Q98)-SUM($AK98:AT98)&lt;=SUM($G98:Q98)*$E98,SUM($G98:Q98)-SUM($AK98:AT98),ROUND(SUM($G98:Q98)*$E98,2))))))</f>
        <v/>
      </c>
      <c r="AV98" s="284" t="str">
        <f>IF($C98=0,"",IF(R$82="","",IF(R$82="Faza inwest.",0,IF($C98=SUM($AK98:AU98),0,IF(SUM($G98:R98)-SUM($AK98:AU98)&lt;=SUM($G98:R98)*$E98,SUM($G98:R98)-SUM($AK98:AU98),ROUND(SUM($G98:R98)*$E98,2))))))</f>
        <v/>
      </c>
      <c r="AW98" s="284" t="str">
        <f>IF($C98=0,"",IF(S$82="","",IF(S$82="Faza inwest.",0,IF($C98=SUM($AK98:AV98),0,IF(SUM($G98:S98)-SUM($AK98:AV98)&lt;=SUM($G98:S98)*$E98,SUM($G98:S98)-SUM($AK98:AV98),ROUND(SUM($G98:S98)*$E98,2))))))</f>
        <v/>
      </c>
      <c r="AX98" s="284" t="str">
        <f>IF($C98=0,"",IF(T$82="","",IF(T$82="Faza inwest.",0,IF($C98=SUM($AK98:AW98),0,IF(SUM($G98:T98)-SUM($AK98:AW98)&lt;=SUM($G98:T98)*$E98,SUM($G98:T98)-SUM($AK98:AW98),ROUND(SUM($G98:T98)*$E98,2))))))</f>
        <v/>
      </c>
      <c r="AY98" s="284" t="str">
        <f>IF($C98=0,"",IF(U$82="","",IF(U$82="Faza inwest.",0,IF($C98=SUM($AK98:AX98),0,IF(SUM($G98:U98)-SUM($AK98:AX98)&lt;=SUM($G98:U98)*$E98,SUM($G98:U98)-SUM($AK98:AX98),ROUND(SUM($G98:U98)*$E98,2))))))</f>
        <v/>
      </c>
      <c r="AZ98" s="284" t="str">
        <f>IF($C98=0,"",IF(V$82="","",IF(V$82="Faza inwest.",0,IF($C98=SUM($AK98:AY98),0,IF(SUM($G98:V98)-SUM($AK98:AY98)&lt;=SUM($G98:V98)*$E98,SUM($G98:V98)-SUM($AK98:AY98),ROUND(SUM($G98:V98)*$E98,2))))))</f>
        <v/>
      </c>
      <c r="BA98" s="284" t="str">
        <f>IF($C98=0,"",IF(W$82="","",IF(W$82="Faza inwest.",0,IF($C98=SUM($AK98:AZ98),0,IF(SUM($G98:W98)-SUM($AK98:AZ98)&lt;=SUM($G98:W98)*$E98,SUM($G98:W98)-SUM($AK98:AZ98),ROUND(SUM($G98:W98)*$E98,2))))))</f>
        <v/>
      </c>
      <c r="BB98" s="284" t="str">
        <f>IF($C98=0,"",IF(X$82="","",IF(X$82="Faza inwest.",0,IF($C98=SUM($AK98:BA98),0,IF(SUM($G98:X98)-SUM($AK98:BA98)&lt;=SUM($G98:X98)*$E98,SUM($G98:X98)-SUM($AK98:BA98),ROUND(SUM($G98:X98)*$E98,2))))))</f>
        <v/>
      </c>
      <c r="BC98" s="284" t="str">
        <f>IF($C98=0,"",IF(Y$82="","",IF(Y$82="Faza inwest.",0,IF($C98=SUM($AK98:BB98),0,IF(SUM($G98:Y98)-SUM($AK98:BB98)&lt;=SUM($G98:Y98)*$E98,SUM($G98:Y98)-SUM($AK98:BB98),ROUND(SUM($G98:Y98)*$E98,2))))))</f>
        <v/>
      </c>
      <c r="BD98" s="284" t="str">
        <f>IF($C98=0,"",IF(Z$82="","",IF(Z$82="Faza inwest.",0,IF($C98=SUM($AK98:BC98),0,IF(SUM($G98:Z98)-SUM($AK98:BC98)&lt;=SUM($G98:Z98)*$E98,SUM($G98:Z98)-SUM($AK98:BC98),ROUND(SUM($G98:Z98)*$E98,2))))))</f>
        <v/>
      </c>
      <c r="BE98" s="284" t="str">
        <f>IF($C98=0,"",IF(AA$82="","",IF(AA$82="Faza inwest.",0,IF($C98=SUM($AK98:BD98),0,IF(SUM($G98:AA98)-SUM($AK98:BD98)&lt;=SUM($G98:AA98)*$E98,SUM($G98:AA98)-SUM($AK98:BD98),ROUND(SUM($G98:AA98)*$E98,2))))))</f>
        <v/>
      </c>
      <c r="BF98" s="284" t="str">
        <f>IF($C98=0,"",IF(AB$82="","",IF(AB$82="Faza inwest.",0,IF($C98=SUM($AK98:BE98),0,IF(SUM($G98:AB98)-SUM($AK98:BE98)&lt;=SUM($G98:AB98)*$E98,SUM($G98:AB98)-SUM($AK98:BE98),ROUND(SUM($G98:AB98)*$E98,2))))))</f>
        <v/>
      </c>
      <c r="BG98" s="284" t="str">
        <f>IF($C98=0,"",IF(AC$82="","",IF(AC$82="Faza inwest.",0,IF($C98=SUM($AK98:BF98),0,IF(SUM($G98:AC98)-SUM($AK98:BF98)&lt;=SUM($G98:AC98)*$E98,SUM($G98:AC98)-SUM($AK98:BF98),ROUND(SUM($G98:AC98)*$E98,2))))))</f>
        <v/>
      </c>
      <c r="BH98" s="284" t="str">
        <f>IF($C98=0,"",IF(AD$82="","",IF(AD$82="Faza inwest.",0,IF($C98=SUM($AK98:BG98),0,IF(SUM($G98:AD98)-SUM($AK98:BG98)&lt;=SUM($G98:AD98)*$E98,SUM($G98:AD98)-SUM($AK98:BG98),ROUND(SUM($G98:AD98)*$E98,2))))))</f>
        <v/>
      </c>
      <c r="BI98" s="284" t="str">
        <f>IF($C98=0,"",IF(AE$82="","",IF(AE$82="Faza inwest.",0,IF($C98=SUM($AK98:BH98),0,IF(SUM($G98:AE98)-SUM($AK98:BH98)&lt;=SUM($G98:AE98)*$E98,SUM($G98:AE98)-SUM($AK98:BH98),ROUND(SUM($G98:AE98)*$E98,2))))))</f>
        <v/>
      </c>
      <c r="BJ98" s="284" t="str">
        <f>IF($C98=0,"",IF(AF$82="","",IF(AF$82="Faza inwest.",0,IF($C98=SUM($AK98:BI98),0,IF(SUM($G98:AF98)-SUM($AK98:BI98)&lt;=SUM($G98:AF98)*$E98,SUM($G98:AF98)-SUM($AK98:BI98),ROUND(SUM($G98:AF98)*$E98,2))))))</f>
        <v/>
      </c>
      <c r="BK98" s="284" t="str">
        <f>IF($C98=0,"",IF(AG$82="","",IF(AG$82="Faza inwest.",0,IF($C98=SUM($AK98:BJ98),0,IF(SUM($G98:AG98)-SUM($AK98:BJ98)&lt;=SUM($G98:AG98)*$E98,SUM($G98:AG98)-SUM($AK98:BJ98),ROUND(SUM($G98:AG98)*$E98,2))))))</f>
        <v/>
      </c>
      <c r="BL98" s="284" t="str">
        <f>IF($C98=0,"",IF(AH$82="","",IF(AH$82="Faza inwest.",0,IF($C98=SUM($AK98:BK98),0,IF(SUM($G98:AH98)-SUM($AK98:BK98)&lt;=SUM($G98:AH98)*$E98,SUM($G98:AH98)-SUM($AK98:BK98),ROUND(SUM($G98:AH98)*$E98,2))))))</f>
        <v/>
      </c>
      <c r="BM98" s="284" t="str">
        <f>IF($C98=0,"",IF(AI$82="","",IF(AI$82="Faza inwest.",0,IF($C98=SUM($AK98:BL98),0,IF(SUM($G98:AI98)-SUM($AK98:BL98)&lt;=SUM($G98:AI98)*$E98,SUM($G98:AI98)-SUM($AK98:BL98),ROUND(SUM($G98:AI98)*$E98,2))))))</f>
        <v/>
      </c>
      <c r="BN98" s="284" t="str">
        <f>IF($C98=0,"",IF(AJ$82="","",IF(AJ$82="Faza inwest.",0,IF($C98=SUM($AK98:BM98),0,IF(SUM($G98:AJ98)-SUM($AK98:BM98)&lt;=SUM($G98:AJ98)*$E98,SUM($G98:AJ98)-SUM($AK98:BM98),ROUND(SUM($G98:AJ98)*$E98,2))))))</f>
        <v/>
      </c>
    </row>
    <row r="99" spans="1:66" s="93" customFormat="1">
      <c r="A99" s="126" t="str">
        <f t="shared" si="57"/>
        <v/>
      </c>
      <c r="B99" s="279"/>
      <c r="C99" s="280"/>
      <c r="D99" s="281"/>
      <c r="E99" s="281"/>
      <c r="F99" s="282" t="str">
        <f t="shared" si="56"/>
        <v/>
      </c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4" t="str">
        <f>IF($C99=0,"",IF(G$82="Faza inwest.",0,ROUND(SUM($G99:G99)*$E99,2)))</f>
        <v/>
      </c>
      <c r="AL99" s="284" t="str">
        <f>IF($C99=0,"",IF(H$82="","",IF(H$82="Faza inwest.",0,IF($C99=SUM($AK99:AK99),0,IF(SUM($G99:H99)-SUM($AK99:AK99)&lt;=SUM($G99:H99)*$E99,SUM($G99:H99)-SUM($AK99:AK99),ROUND(SUM($G99:H99)*$E99,2))))))</f>
        <v/>
      </c>
      <c r="AM99" s="284" t="str">
        <f>IF($C99=0,"",IF(I$82="","",IF(I$82="Faza inwest.",0,IF($C99=SUM($AK99:AL99),0,IF(SUM($G99:I99)-SUM($AK99:AL99)&lt;=SUM($G99:I99)*$E99,SUM($G99:I99)-SUM($AK99:AL99),ROUND(SUM($G99:I99)*$E99,2))))))</f>
        <v/>
      </c>
      <c r="AN99" s="284" t="str">
        <f>IF($C99=0,"",IF(J$82="","",IF(J$82="Faza inwest.",0,IF($C99=SUM($AK99:AM99),0,IF(SUM($G99:J99)-SUM($AK99:AM99)&lt;=SUM($G99:J99)*$E99,SUM($G99:J99)-SUM($AK99:AM99),ROUND(SUM($G99:J99)*$E99,2))))))</f>
        <v/>
      </c>
      <c r="AO99" s="284" t="str">
        <f>IF($C99=0,"",IF(K$82="","",IF(K$82="Faza inwest.",0,IF($C99=SUM($AK99:AN99),0,IF(SUM($G99:K99)-SUM($AK99:AN99)&lt;=SUM($G99:K99)*$E99,SUM($G99:K99)-SUM($AK99:AN99),ROUND(SUM($G99:K99)*$E99,2))))))</f>
        <v/>
      </c>
      <c r="AP99" s="284" t="str">
        <f>IF($C99=0,"",IF(L$82="","",IF(L$82="Faza inwest.",0,IF($C99=SUM($AK99:AO99),0,IF(SUM($G99:L99)-SUM($AK99:AO99)&lt;=SUM($G99:L99)*$E99,SUM($G99:L99)-SUM($AK99:AO99),ROUND(SUM($G99:L99)*$E99,2))))))</f>
        <v/>
      </c>
      <c r="AQ99" s="284" t="str">
        <f>IF($C99=0,"",IF(M$82="","",IF(M$82="Faza inwest.",0,IF($C99=SUM($AK99:AP99),0,IF(SUM($G99:M99)-SUM($AK99:AP99)&lt;=SUM($G99:M99)*$E99,SUM($G99:M99)-SUM($AK99:AP99),ROUND(SUM($G99:M99)*$E99,2))))))</f>
        <v/>
      </c>
      <c r="AR99" s="284" t="str">
        <f>IF($C99=0,"",IF(N$82="","",IF(N$82="Faza inwest.",0,IF($C99=SUM($AK99:AQ99),0,IF(SUM($G99:N99)-SUM($AK99:AQ99)&lt;=SUM($G99:N99)*$E99,SUM($G99:N99)-SUM($AK99:AQ99),ROUND(SUM($G99:N99)*$E99,2))))))</f>
        <v/>
      </c>
      <c r="AS99" s="284" t="str">
        <f>IF($C99=0,"",IF(O$82="","",IF(O$82="Faza inwest.",0,IF($C99=SUM($AK99:AR99),0,IF(SUM($G99:O99)-SUM($AK99:AR99)&lt;=SUM($G99:O99)*$E99,SUM($G99:O99)-SUM($AK99:AR99),ROUND(SUM($G99:O99)*$E99,2))))))</f>
        <v/>
      </c>
      <c r="AT99" s="284" t="str">
        <f>IF($C99=0,"",IF(P$82="","",IF(P$82="Faza inwest.",0,IF($C99=SUM($AK99:AS99),0,IF(SUM($G99:P99)-SUM($AK99:AS99)&lt;=SUM($G99:P99)*$E99,SUM($G99:P99)-SUM($AK99:AS99),ROUND(SUM($G99:P99)*$E99,2))))))</f>
        <v/>
      </c>
      <c r="AU99" s="284" t="str">
        <f>IF($C99=0,"",IF(Q$82="","",IF(Q$82="Faza inwest.",0,IF($C99=SUM($AK99:AT99),0,IF(SUM($G99:Q99)-SUM($AK99:AT99)&lt;=SUM($G99:Q99)*$E99,SUM($G99:Q99)-SUM($AK99:AT99),ROUND(SUM($G99:Q99)*$E99,2))))))</f>
        <v/>
      </c>
      <c r="AV99" s="284" t="str">
        <f>IF($C99=0,"",IF(R$82="","",IF(R$82="Faza inwest.",0,IF($C99=SUM($AK99:AU99),0,IF(SUM($G99:R99)-SUM($AK99:AU99)&lt;=SUM($G99:R99)*$E99,SUM($G99:R99)-SUM($AK99:AU99),ROUND(SUM($G99:R99)*$E99,2))))))</f>
        <v/>
      </c>
      <c r="AW99" s="284" t="str">
        <f>IF($C99=0,"",IF(S$82="","",IF(S$82="Faza inwest.",0,IF($C99=SUM($AK99:AV99),0,IF(SUM($G99:S99)-SUM($AK99:AV99)&lt;=SUM($G99:S99)*$E99,SUM($G99:S99)-SUM($AK99:AV99),ROUND(SUM($G99:S99)*$E99,2))))))</f>
        <v/>
      </c>
      <c r="AX99" s="284" t="str">
        <f>IF($C99=0,"",IF(T$82="","",IF(T$82="Faza inwest.",0,IF($C99=SUM($AK99:AW99),0,IF(SUM($G99:T99)-SUM($AK99:AW99)&lt;=SUM($G99:T99)*$E99,SUM($G99:T99)-SUM($AK99:AW99),ROUND(SUM($G99:T99)*$E99,2))))))</f>
        <v/>
      </c>
      <c r="AY99" s="284" t="str">
        <f>IF($C99=0,"",IF(U$82="","",IF(U$82="Faza inwest.",0,IF($C99=SUM($AK99:AX99),0,IF(SUM($G99:U99)-SUM($AK99:AX99)&lt;=SUM($G99:U99)*$E99,SUM($G99:U99)-SUM($AK99:AX99),ROUND(SUM($G99:U99)*$E99,2))))))</f>
        <v/>
      </c>
      <c r="AZ99" s="284" t="str">
        <f>IF($C99=0,"",IF(V$82="","",IF(V$82="Faza inwest.",0,IF($C99=SUM($AK99:AY99),0,IF(SUM($G99:V99)-SUM($AK99:AY99)&lt;=SUM($G99:V99)*$E99,SUM($G99:V99)-SUM($AK99:AY99),ROUND(SUM($G99:V99)*$E99,2))))))</f>
        <v/>
      </c>
      <c r="BA99" s="284" t="str">
        <f>IF($C99=0,"",IF(W$82="","",IF(W$82="Faza inwest.",0,IF($C99=SUM($AK99:AZ99),0,IF(SUM($G99:W99)-SUM($AK99:AZ99)&lt;=SUM($G99:W99)*$E99,SUM($G99:W99)-SUM($AK99:AZ99),ROUND(SUM($G99:W99)*$E99,2))))))</f>
        <v/>
      </c>
      <c r="BB99" s="284" t="str">
        <f>IF($C99=0,"",IF(X$82="","",IF(X$82="Faza inwest.",0,IF($C99=SUM($AK99:BA99),0,IF(SUM($G99:X99)-SUM($AK99:BA99)&lt;=SUM($G99:X99)*$E99,SUM($G99:X99)-SUM($AK99:BA99),ROUND(SUM($G99:X99)*$E99,2))))))</f>
        <v/>
      </c>
      <c r="BC99" s="284" t="str">
        <f>IF($C99=0,"",IF(Y$82="","",IF(Y$82="Faza inwest.",0,IF($C99=SUM($AK99:BB99),0,IF(SUM($G99:Y99)-SUM($AK99:BB99)&lt;=SUM($G99:Y99)*$E99,SUM($G99:Y99)-SUM($AK99:BB99),ROUND(SUM($G99:Y99)*$E99,2))))))</f>
        <v/>
      </c>
      <c r="BD99" s="284" t="str">
        <f>IF($C99=0,"",IF(Z$82="","",IF(Z$82="Faza inwest.",0,IF($C99=SUM($AK99:BC99),0,IF(SUM($G99:Z99)-SUM($AK99:BC99)&lt;=SUM($G99:Z99)*$E99,SUM($G99:Z99)-SUM($AK99:BC99),ROUND(SUM($G99:Z99)*$E99,2))))))</f>
        <v/>
      </c>
      <c r="BE99" s="284" t="str">
        <f>IF($C99=0,"",IF(AA$82="","",IF(AA$82="Faza inwest.",0,IF($C99=SUM($AK99:BD99),0,IF(SUM($G99:AA99)-SUM($AK99:BD99)&lt;=SUM($G99:AA99)*$E99,SUM($G99:AA99)-SUM($AK99:BD99),ROUND(SUM($G99:AA99)*$E99,2))))))</f>
        <v/>
      </c>
      <c r="BF99" s="284" t="str">
        <f>IF($C99=0,"",IF(AB$82="","",IF(AB$82="Faza inwest.",0,IF($C99=SUM($AK99:BE99),0,IF(SUM($G99:AB99)-SUM($AK99:BE99)&lt;=SUM($G99:AB99)*$E99,SUM($G99:AB99)-SUM($AK99:BE99),ROUND(SUM($G99:AB99)*$E99,2))))))</f>
        <v/>
      </c>
      <c r="BG99" s="284" t="str">
        <f>IF($C99=0,"",IF(AC$82="","",IF(AC$82="Faza inwest.",0,IF($C99=SUM($AK99:BF99),0,IF(SUM($G99:AC99)-SUM($AK99:BF99)&lt;=SUM($G99:AC99)*$E99,SUM($G99:AC99)-SUM($AK99:BF99),ROUND(SUM($G99:AC99)*$E99,2))))))</f>
        <v/>
      </c>
      <c r="BH99" s="284" t="str">
        <f>IF($C99=0,"",IF(AD$82="","",IF(AD$82="Faza inwest.",0,IF($C99=SUM($AK99:BG99),0,IF(SUM($G99:AD99)-SUM($AK99:BG99)&lt;=SUM($G99:AD99)*$E99,SUM($G99:AD99)-SUM($AK99:BG99),ROUND(SUM($G99:AD99)*$E99,2))))))</f>
        <v/>
      </c>
      <c r="BI99" s="284" t="str">
        <f>IF($C99=0,"",IF(AE$82="","",IF(AE$82="Faza inwest.",0,IF($C99=SUM($AK99:BH99),0,IF(SUM($G99:AE99)-SUM($AK99:BH99)&lt;=SUM($G99:AE99)*$E99,SUM($G99:AE99)-SUM($AK99:BH99),ROUND(SUM($G99:AE99)*$E99,2))))))</f>
        <v/>
      </c>
      <c r="BJ99" s="284" t="str">
        <f>IF($C99=0,"",IF(AF$82="","",IF(AF$82="Faza inwest.",0,IF($C99=SUM($AK99:BI99),0,IF(SUM($G99:AF99)-SUM($AK99:BI99)&lt;=SUM($G99:AF99)*$E99,SUM($G99:AF99)-SUM($AK99:BI99),ROUND(SUM($G99:AF99)*$E99,2))))))</f>
        <v/>
      </c>
      <c r="BK99" s="284" t="str">
        <f>IF($C99=0,"",IF(AG$82="","",IF(AG$82="Faza inwest.",0,IF($C99=SUM($AK99:BJ99),0,IF(SUM($G99:AG99)-SUM($AK99:BJ99)&lt;=SUM($G99:AG99)*$E99,SUM($G99:AG99)-SUM($AK99:BJ99),ROUND(SUM($G99:AG99)*$E99,2))))))</f>
        <v/>
      </c>
      <c r="BL99" s="284" t="str">
        <f>IF($C99=0,"",IF(AH$82="","",IF(AH$82="Faza inwest.",0,IF($C99=SUM($AK99:BK99),0,IF(SUM($G99:AH99)-SUM($AK99:BK99)&lt;=SUM($G99:AH99)*$E99,SUM($G99:AH99)-SUM($AK99:BK99),ROUND(SUM($G99:AH99)*$E99,2))))))</f>
        <v/>
      </c>
      <c r="BM99" s="284" t="str">
        <f>IF($C99=0,"",IF(AI$82="","",IF(AI$82="Faza inwest.",0,IF($C99=SUM($AK99:BL99),0,IF(SUM($G99:AI99)-SUM($AK99:BL99)&lt;=SUM($G99:AI99)*$E99,SUM($G99:AI99)-SUM($AK99:BL99),ROUND(SUM($G99:AI99)*$E99,2))))))</f>
        <v/>
      </c>
      <c r="BN99" s="284" t="str">
        <f>IF($C99=0,"",IF(AJ$82="","",IF(AJ$82="Faza inwest.",0,IF($C99=SUM($AK99:BM99),0,IF(SUM($G99:AJ99)-SUM($AK99:BM99)&lt;=SUM($G99:AJ99)*$E99,SUM($G99:AJ99)-SUM($AK99:BM99),ROUND(SUM($G99:AJ99)*$E99,2))))))</f>
        <v/>
      </c>
    </row>
    <row r="100" spans="1:66" s="93" customFormat="1">
      <c r="A100" s="126" t="str">
        <f t="shared" si="57"/>
        <v/>
      </c>
      <c r="B100" s="279"/>
      <c r="C100" s="280"/>
      <c r="D100" s="281"/>
      <c r="E100" s="281"/>
      <c r="F100" s="282" t="str">
        <f t="shared" si="56"/>
        <v/>
      </c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4" t="str">
        <f>IF($C100=0,"",IF(G$82="Faza inwest.",0,ROUND(SUM($G100:G100)*$E100,2)))</f>
        <v/>
      </c>
      <c r="AL100" s="284" t="str">
        <f>IF($C100=0,"",IF(H$82="","",IF(H$82="Faza inwest.",0,IF($C100=SUM($AK100:AK100),0,IF(SUM($G100:H100)-SUM($AK100:AK100)&lt;=SUM($G100:H100)*$E100,SUM($G100:H100)-SUM($AK100:AK100),ROUND(SUM($G100:H100)*$E100,2))))))</f>
        <v/>
      </c>
      <c r="AM100" s="284" t="str">
        <f>IF($C100=0,"",IF(I$82="","",IF(I$82="Faza inwest.",0,IF($C100=SUM($AK100:AL100),0,IF(SUM($G100:I100)-SUM($AK100:AL100)&lt;=SUM($G100:I100)*$E100,SUM($G100:I100)-SUM($AK100:AL100),ROUND(SUM($G100:I100)*$E100,2))))))</f>
        <v/>
      </c>
      <c r="AN100" s="284" t="str">
        <f>IF($C100=0,"",IF(J$82="","",IF(J$82="Faza inwest.",0,IF($C100=SUM($AK100:AM100),0,IF(SUM($G100:J100)-SUM($AK100:AM100)&lt;=SUM($G100:J100)*$E100,SUM($G100:J100)-SUM($AK100:AM100),ROUND(SUM($G100:J100)*$E100,2))))))</f>
        <v/>
      </c>
      <c r="AO100" s="284" t="str">
        <f>IF($C100=0,"",IF(K$82="","",IF(K$82="Faza inwest.",0,IF($C100=SUM($AK100:AN100),0,IF(SUM($G100:K100)-SUM($AK100:AN100)&lt;=SUM($G100:K100)*$E100,SUM($G100:K100)-SUM($AK100:AN100),ROUND(SUM($G100:K100)*$E100,2))))))</f>
        <v/>
      </c>
      <c r="AP100" s="284" t="str">
        <f>IF($C100=0,"",IF(L$82="","",IF(L$82="Faza inwest.",0,IF($C100=SUM($AK100:AO100),0,IF(SUM($G100:L100)-SUM($AK100:AO100)&lt;=SUM($G100:L100)*$E100,SUM($G100:L100)-SUM($AK100:AO100),ROUND(SUM($G100:L100)*$E100,2))))))</f>
        <v/>
      </c>
      <c r="AQ100" s="284" t="str">
        <f>IF($C100=0,"",IF(M$82="","",IF(M$82="Faza inwest.",0,IF($C100=SUM($AK100:AP100),0,IF(SUM($G100:M100)-SUM($AK100:AP100)&lt;=SUM($G100:M100)*$E100,SUM($G100:M100)-SUM($AK100:AP100),ROUND(SUM($G100:M100)*$E100,2))))))</f>
        <v/>
      </c>
      <c r="AR100" s="284" t="str">
        <f>IF($C100=0,"",IF(N$82="","",IF(N$82="Faza inwest.",0,IF($C100=SUM($AK100:AQ100),0,IF(SUM($G100:N100)-SUM($AK100:AQ100)&lt;=SUM($G100:N100)*$E100,SUM($G100:N100)-SUM($AK100:AQ100),ROUND(SUM($G100:N100)*$E100,2))))))</f>
        <v/>
      </c>
      <c r="AS100" s="284" t="str">
        <f>IF($C100=0,"",IF(O$82="","",IF(O$82="Faza inwest.",0,IF($C100=SUM($AK100:AR100),0,IF(SUM($G100:O100)-SUM($AK100:AR100)&lt;=SUM($G100:O100)*$E100,SUM($G100:O100)-SUM($AK100:AR100),ROUND(SUM($G100:O100)*$E100,2))))))</f>
        <v/>
      </c>
      <c r="AT100" s="284" t="str">
        <f>IF($C100=0,"",IF(P$82="","",IF(P$82="Faza inwest.",0,IF($C100=SUM($AK100:AS100),0,IF(SUM($G100:P100)-SUM($AK100:AS100)&lt;=SUM($G100:P100)*$E100,SUM($G100:P100)-SUM($AK100:AS100),ROUND(SUM($G100:P100)*$E100,2))))))</f>
        <v/>
      </c>
      <c r="AU100" s="284" t="str">
        <f>IF($C100=0,"",IF(Q$82="","",IF(Q$82="Faza inwest.",0,IF($C100=SUM($AK100:AT100),0,IF(SUM($G100:Q100)-SUM($AK100:AT100)&lt;=SUM($G100:Q100)*$E100,SUM($G100:Q100)-SUM($AK100:AT100),ROUND(SUM($G100:Q100)*$E100,2))))))</f>
        <v/>
      </c>
      <c r="AV100" s="284" t="str">
        <f>IF($C100=0,"",IF(R$82="","",IF(R$82="Faza inwest.",0,IF($C100=SUM($AK100:AU100),0,IF(SUM($G100:R100)-SUM($AK100:AU100)&lt;=SUM($G100:R100)*$E100,SUM($G100:R100)-SUM($AK100:AU100),ROUND(SUM($G100:R100)*$E100,2))))))</f>
        <v/>
      </c>
      <c r="AW100" s="284" t="str">
        <f>IF($C100=0,"",IF(S$82="","",IF(S$82="Faza inwest.",0,IF($C100=SUM($AK100:AV100),0,IF(SUM($G100:S100)-SUM($AK100:AV100)&lt;=SUM($G100:S100)*$E100,SUM($G100:S100)-SUM($AK100:AV100),ROUND(SUM($G100:S100)*$E100,2))))))</f>
        <v/>
      </c>
      <c r="AX100" s="284" t="str">
        <f>IF($C100=0,"",IF(T$82="","",IF(T$82="Faza inwest.",0,IF($C100=SUM($AK100:AW100),0,IF(SUM($G100:T100)-SUM($AK100:AW100)&lt;=SUM($G100:T100)*$E100,SUM($G100:T100)-SUM($AK100:AW100),ROUND(SUM($G100:T100)*$E100,2))))))</f>
        <v/>
      </c>
      <c r="AY100" s="284" t="str">
        <f>IF($C100=0,"",IF(U$82="","",IF(U$82="Faza inwest.",0,IF($C100=SUM($AK100:AX100),0,IF(SUM($G100:U100)-SUM($AK100:AX100)&lt;=SUM($G100:U100)*$E100,SUM($G100:U100)-SUM($AK100:AX100),ROUND(SUM($G100:U100)*$E100,2))))))</f>
        <v/>
      </c>
      <c r="AZ100" s="284" t="str">
        <f>IF($C100=0,"",IF(V$82="","",IF(V$82="Faza inwest.",0,IF($C100=SUM($AK100:AY100),0,IF(SUM($G100:V100)-SUM($AK100:AY100)&lt;=SUM($G100:V100)*$E100,SUM($G100:V100)-SUM($AK100:AY100),ROUND(SUM($G100:V100)*$E100,2))))))</f>
        <v/>
      </c>
      <c r="BA100" s="284" t="str">
        <f>IF($C100=0,"",IF(W$82="","",IF(W$82="Faza inwest.",0,IF($C100=SUM($AK100:AZ100),0,IF(SUM($G100:W100)-SUM($AK100:AZ100)&lt;=SUM($G100:W100)*$E100,SUM($G100:W100)-SUM($AK100:AZ100),ROUND(SUM($G100:W100)*$E100,2))))))</f>
        <v/>
      </c>
      <c r="BB100" s="284" t="str">
        <f>IF($C100=0,"",IF(X$82="","",IF(X$82="Faza inwest.",0,IF($C100=SUM($AK100:BA100),0,IF(SUM($G100:X100)-SUM($AK100:BA100)&lt;=SUM($G100:X100)*$E100,SUM($G100:X100)-SUM($AK100:BA100),ROUND(SUM($G100:X100)*$E100,2))))))</f>
        <v/>
      </c>
      <c r="BC100" s="284" t="str">
        <f>IF($C100=0,"",IF(Y$82="","",IF(Y$82="Faza inwest.",0,IF($C100=SUM($AK100:BB100),0,IF(SUM($G100:Y100)-SUM($AK100:BB100)&lt;=SUM($G100:Y100)*$E100,SUM($G100:Y100)-SUM($AK100:BB100),ROUND(SUM($G100:Y100)*$E100,2))))))</f>
        <v/>
      </c>
      <c r="BD100" s="284" t="str">
        <f>IF($C100=0,"",IF(Z$82="","",IF(Z$82="Faza inwest.",0,IF($C100=SUM($AK100:BC100),0,IF(SUM($G100:Z100)-SUM($AK100:BC100)&lt;=SUM($G100:Z100)*$E100,SUM($G100:Z100)-SUM($AK100:BC100),ROUND(SUM($G100:Z100)*$E100,2))))))</f>
        <v/>
      </c>
      <c r="BE100" s="284" t="str">
        <f>IF($C100=0,"",IF(AA$82="","",IF(AA$82="Faza inwest.",0,IF($C100=SUM($AK100:BD100),0,IF(SUM($G100:AA100)-SUM($AK100:BD100)&lt;=SUM($G100:AA100)*$E100,SUM($G100:AA100)-SUM($AK100:BD100),ROUND(SUM($G100:AA100)*$E100,2))))))</f>
        <v/>
      </c>
      <c r="BF100" s="284" t="str">
        <f>IF($C100=0,"",IF(AB$82="","",IF(AB$82="Faza inwest.",0,IF($C100=SUM($AK100:BE100),0,IF(SUM($G100:AB100)-SUM($AK100:BE100)&lt;=SUM($G100:AB100)*$E100,SUM($G100:AB100)-SUM($AK100:BE100),ROUND(SUM($G100:AB100)*$E100,2))))))</f>
        <v/>
      </c>
      <c r="BG100" s="284" t="str">
        <f>IF($C100=0,"",IF(AC$82="","",IF(AC$82="Faza inwest.",0,IF($C100=SUM($AK100:BF100),0,IF(SUM($G100:AC100)-SUM($AK100:BF100)&lt;=SUM($G100:AC100)*$E100,SUM($G100:AC100)-SUM($AK100:BF100),ROUND(SUM($G100:AC100)*$E100,2))))))</f>
        <v/>
      </c>
      <c r="BH100" s="284" t="str">
        <f>IF($C100=0,"",IF(AD$82="","",IF(AD$82="Faza inwest.",0,IF($C100=SUM($AK100:BG100),0,IF(SUM($G100:AD100)-SUM($AK100:BG100)&lt;=SUM($G100:AD100)*$E100,SUM($G100:AD100)-SUM($AK100:BG100),ROUND(SUM($G100:AD100)*$E100,2))))))</f>
        <v/>
      </c>
      <c r="BI100" s="284" t="str">
        <f>IF($C100=0,"",IF(AE$82="","",IF(AE$82="Faza inwest.",0,IF($C100=SUM($AK100:BH100),0,IF(SUM($G100:AE100)-SUM($AK100:BH100)&lt;=SUM($G100:AE100)*$E100,SUM($G100:AE100)-SUM($AK100:BH100),ROUND(SUM($G100:AE100)*$E100,2))))))</f>
        <v/>
      </c>
      <c r="BJ100" s="284" t="str">
        <f>IF($C100=0,"",IF(AF$82="","",IF(AF$82="Faza inwest.",0,IF($C100=SUM($AK100:BI100),0,IF(SUM($G100:AF100)-SUM($AK100:BI100)&lt;=SUM($G100:AF100)*$E100,SUM($G100:AF100)-SUM($AK100:BI100),ROUND(SUM($G100:AF100)*$E100,2))))))</f>
        <v/>
      </c>
      <c r="BK100" s="284" t="str">
        <f>IF($C100=0,"",IF(AG$82="","",IF(AG$82="Faza inwest.",0,IF($C100=SUM($AK100:BJ100),0,IF(SUM($G100:AG100)-SUM($AK100:BJ100)&lt;=SUM($G100:AG100)*$E100,SUM($G100:AG100)-SUM($AK100:BJ100),ROUND(SUM($G100:AG100)*$E100,2))))))</f>
        <v/>
      </c>
      <c r="BL100" s="284" t="str">
        <f>IF($C100=0,"",IF(AH$82="","",IF(AH$82="Faza inwest.",0,IF($C100=SUM($AK100:BK100),0,IF(SUM($G100:AH100)-SUM($AK100:BK100)&lt;=SUM($G100:AH100)*$E100,SUM($G100:AH100)-SUM($AK100:BK100),ROUND(SUM($G100:AH100)*$E100,2))))))</f>
        <v/>
      </c>
      <c r="BM100" s="284" t="str">
        <f>IF($C100=0,"",IF(AI$82="","",IF(AI$82="Faza inwest.",0,IF($C100=SUM($AK100:BL100),0,IF(SUM($G100:AI100)-SUM($AK100:BL100)&lt;=SUM($G100:AI100)*$E100,SUM($G100:AI100)-SUM($AK100:BL100),ROUND(SUM($G100:AI100)*$E100,2))))))</f>
        <v/>
      </c>
      <c r="BN100" s="284" t="str">
        <f>IF($C100=0,"",IF(AJ$82="","",IF(AJ$82="Faza inwest.",0,IF($C100=SUM($AK100:BM100),0,IF(SUM($G100:AJ100)-SUM($AK100:BM100)&lt;=SUM($G100:AJ100)*$E100,SUM($G100:AJ100)-SUM($AK100:BM100),ROUND(SUM($G100:AJ100)*$E100,2))))))</f>
        <v/>
      </c>
    </row>
    <row r="101" spans="1:66" s="93" customFormat="1">
      <c r="A101" s="126" t="str">
        <f t="shared" si="57"/>
        <v/>
      </c>
      <c r="B101" s="279"/>
      <c r="C101" s="280"/>
      <c r="D101" s="281"/>
      <c r="E101" s="281"/>
      <c r="F101" s="282" t="str">
        <f t="shared" si="56"/>
        <v/>
      </c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4" t="str">
        <f>IF($C101=0,"",IF(G$82="Faza inwest.",0,ROUND(SUM($G101:G101)*$E101,2)))</f>
        <v/>
      </c>
      <c r="AL101" s="284" t="str">
        <f>IF($C101=0,"",IF(H$82="","",IF(H$82="Faza inwest.",0,IF($C101=SUM($AK101:AK101),0,IF(SUM($G101:H101)-SUM($AK101:AK101)&lt;=SUM($G101:H101)*$E101,SUM($G101:H101)-SUM($AK101:AK101),ROUND(SUM($G101:H101)*$E101,2))))))</f>
        <v/>
      </c>
      <c r="AM101" s="284" t="str">
        <f>IF($C101=0,"",IF(I$82="","",IF(I$82="Faza inwest.",0,IF($C101=SUM($AK101:AL101),0,IF(SUM($G101:I101)-SUM($AK101:AL101)&lt;=SUM($G101:I101)*$E101,SUM($G101:I101)-SUM($AK101:AL101),ROUND(SUM($G101:I101)*$E101,2))))))</f>
        <v/>
      </c>
      <c r="AN101" s="284" t="str">
        <f>IF($C101=0,"",IF(J$82="","",IF(J$82="Faza inwest.",0,IF($C101=SUM($AK101:AM101),0,IF(SUM($G101:J101)-SUM($AK101:AM101)&lt;=SUM($G101:J101)*$E101,SUM($G101:J101)-SUM($AK101:AM101),ROUND(SUM($G101:J101)*$E101,2))))))</f>
        <v/>
      </c>
      <c r="AO101" s="284" t="str">
        <f>IF($C101=0,"",IF(K$82="","",IF(K$82="Faza inwest.",0,IF($C101=SUM($AK101:AN101),0,IF(SUM($G101:K101)-SUM($AK101:AN101)&lt;=SUM($G101:K101)*$E101,SUM($G101:K101)-SUM($AK101:AN101),ROUND(SUM($G101:K101)*$E101,2))))))</f>
        <v/>
      </c>
      <c r="AP101" s="284" t="str">
        <f>IF($C101=0,"",IF(L$82="","",IF(L$82="Faza inwest.",0,IF($C101=SUM($AK101:AO101),0,IF(SUM($G101:L101)-SUM($AK101:AO101)&lt;=SUM($G101:L101)*$E101,SUM($G101:L101)-SUM($AK101:AO101),ROUND(SUM($G101:L101)*$E101,2))))))</f>
        <v/>
      </c>
      <c r="AQ101" s="284" t="str">
        <f>IF($C101=0,"",IF(M$82="","",IF(M$82="Faza inwest.",0,IF($C101=SUM($AK101:AP101),0,IF(SUM($G101:M101)-SUM($AK101:AP101)&lt;=SUM($G101:M101)*$E101,SUM($G101:M101)-SUM($AK101:AP101),ROUND(SUM($G101:M101)*$E101,2))))))</f>
        <v/>
      </c>
      <c r="AR101" s="284" t="str">
        <f>IF($C101=0,"",IF(N$82="","",IF(N$82="Faza inwest.",0,IF($C101=SUM($AK101:AQ101),0,IF(SUM($G101:N101)-SUM($AK101:AQ101)&lt;=SUM($G101:N101)*$E101,SUM($G101:N101)-SUM($AK101:AQ101),ROUND(SUM($G101:N101)*$E101,2))))))</f>
        <v/>
      </c>
      <c r="AS101" s="284" t="str">
        <f>IF($C101=0,"",IF(O$82="","",IF(O$82="Faza inwest.",0,IF($C101=SUM($AK101:AR101),0,IF(SUM($G101:O101)-SUM($AK101:AR101)&lt;=SUM($G101:O101)*$E101,SUM($G101:O101)-SUM($AK101:AR101),ROUND(SUM($G101:O101)*$E101,2))))))</f>
        <v/>
      </c>
      <c r="AT101" s="284" t="str">
        <f>IF($C101=0,"",IF(P$82="","",IF(P$82="Faza inwest.",0,IF($C101=SUM($AK101:AS101),0,IF(SUM($G101:P101)-SUM($AK101:AS101)&lt;=SUM($G101:P101)*$E101,SUM($G101:P101)-SUM($AK101:AS101),ROUND(SUM($G101:P101)*$E101,2))))))</f>
        <v/>
      </c>
      <c r="AU101" s="284" t="str">
        <f>IF($C101=0,"",IF(Q$82="","",IF(Q$82="Faza inwest.",0,IF($C101=SUM($AK101:AT101),0,IF(SUM($G101:Q101)-SUM($AK101:AT101)&lt;=SUM($G101:Q101)*$E101,SUM($G101:Q101)-SUM($AK101:AT101),ROUND(SUM($G101:Q101)*$E101,2))))))</f>
        <v/>
      </c>
      <c r="AV101" s="284" t="str">
        <f>IF($C101=0,"",IF(R$82="","",IF(R$82="Faza inwest.",0,IF($C101=SUM($AK101:AU101),0,IF(SUM($G101:R101)-SUM($AK101:AU101)&lt;=SUM($G101:R101)*$E101,SUM($G101:R101)-SUM($AK101:AU101),ROUND(SUM($G101:R101)*$E101,2))))))</f>
        <v/>
      </c>
      <c r="AW101" s="284" t="str">
        <f>IF($C101=0,"",IF(S$82="","",IF(S$82="Faza inwest.",0,IF($C101=SUM($AK101:AV101),0,IF(SUM($G101:S101)-SUM($AK101:AV101)&lt;=SUM($G101:S101)*$E101,SUM($G101:S101)-SUM($AK101:AV101),ROUND(SUM($G101:S101)*$E101,2))))))</f>
        <v/>
      </c>
      <c r="AX101" s="284" t="str">
        <f>IF($C101=0,"",IF(T$82="","",IF(T$82="Faza inwest.",0,IF($C101=SUM($AK101:AW101),0,IF(SUM($G101:T101)-SUM($AK101:AW101)&lt;=SUM($G101:T101)*$E101,SUM($G101:T101)-SUM($AK101:AW101),ROUND(SUM($G101:T101)*$E101,2))))))</f>
        <v/>
      </c>
      <c r="AY101" s="284" t="str">
        <f>IF($C101=0,"",IF(U$82="","",IF(U$82="Faza inwest.",0,IF($C101=SUM($AK101:AX101),0,IF(SUM($G101:U101)-SUM($AK101:AX101)&lt;=SUM($G101:U101)*$E101,SUM($G101:U101)-SUM($AK101:AX101),ROUND(SUM($G101:U101)*$E101,2))))))</f>
        <v/>
      </c>
      <c r="AZ101" s="284" t="str">
        <f>IF($C101=0,"",IF(V$82="","",IF(V$82="Faza inwest.",0,IF($C101=SUM($AK101:AY101),0,IF(SUM($G101:V101)-SUM($AK101:AY101)&lt;=SUM($G101:V101)*$E101,SUM($G101:V101)-SUM($AK101:AY101),ROUND(SUM($G101:V101)*$E101,2))))))</f>
        <v/>
      </c>
      <c r="BA101" s="284" t="str">
        <f>IF($C101=0,"",IF(W$82="","",IF(W$82="Faza inwest.",0,IF($C101=SUM($AK101:AZ101),0,IF(SUM($G101:W101)-SUM($AK101:AZ101)&lt;=SUM($G101:W101)*$E101,SUM($G101:W101)-SUM($AK101:AZ101),ROUND(SUM($G101:W101)*$E101,2))))))</f>
        <v/>
      </c>
      <c r="BB101" s="284" t="str">
        <f>IF($C101=0,"",IF(X$82="","",IF(X$82="Faza inwest.",0,IF($C101=SUM($AK101:BA101),0,IF(SUM($G101:X101)-SUM($AK101:BA101)&lt;=SUM($G101:X101)*$E101,SUM($G101:X101)-SUM($AK101:BA101),ROUND(SUM($G101:X101)*$E101,2))))))</f>
        <v/>
      </c>
      <c r="BC101" s="284" t="str">
        <f>IF($C101=0,"",IF(Y$82="","",IF(Y$82="Faza inwest.",0,IF($C101=SUM($AK101:BB101),0,IF(SUM($G101:Y101)-SUM($AK101:BB101)&lt;=SUM($G101:Y101)*$E101,SUM($G101:Y101)-SUM($AK101:BB101),ROUND(SUM($G101:Y101)*$E101,2))))))</f>
        <v/>
      </c>
      <c r="BD101" s="284" t="str">
        <f>IF($C101=0,"",IF(Z$82="","",IF(Z$82="Faza inwest.",0,IF($C101=SUM($AK101:BC101),0,IF(SUM($G101:Z101)-SUM($AK101:BC101)&lt;=SUM($G101:Z101)*$E101,SUM($G101:Z101)-SUM($AK101:BC101),ROUND(SUM($G101:Z101)*$E101,2))))))</f>
        <v/>
      </c>
      <c r="BE101" s="284" t="str">
        <f>IF($C101=0,"",IF(AA$82="","",IF(AA$82="Faza inwest.",0,IF($C101=SUM($AK101:BD101),0,IF(SUM($G101:AA101)-SUM($AK101:BD101)&lt;=SUM($G101:AA101)*$E101,SUM($G101:AA101)-SUM($AK101:BD101),ROUND(SUM($G101:AA101)*$E101,2))))))</f>
        <v/>
      </c>
      <c r="BF101" s="284" t="str">
        <f>IF($C101=0,"",IF(AB$82="","",IF(AB$82="Faza inwest.",0,IF($C101=SUM($AK101:BE101),0,IF(SUM($G101:AB101)-SUM($AK101:BE101)&lt;=SUM($G101:AB101)*$E101,SUM($G101:AB101)-SUM($AK101:BE101),ROUND(SUM($G101:AB101)*$E101,2))))))</f>
        <v/>
      </c>
      <c r="BG101" s="284" t="str">
        <f>IF($C101=0,"",IF(AC$82="","",IF(AC$82="Faza inwest.",0,IF($C101=SUM($AK101:BF101),0,IF(SUM($G101:AC101)-SUM($AK101:BF101)&lt;=SUM($G101:AC101)*$E101,SUM($G101:AC101)-SUM($AK101:BF101),ROUND(SUM($G101:AC101)*$E101,2))))))</f>
        <v/>
      </c>
      <c r="BH101" s="284" t="str">
        <f>IF($C101=0,"",IF(AD$82="","",IF(AD$82="Faza inwest.",0,IF($C101=SUM($AK101:BG101),0,IF(SUM($G101:AD101)-SUM($AK101:BG101)&lt;=SUM($G101:AD101)*$E101,SUM($G101:AD101)-SUM($AK101:BG101),ROUND(SUM($G101:AD101)*$E101,2))))))</f>
        <v/>
      </c>
      <c r="BI101" s="284" t="str">
        <f>IF($C101=0,"",IF(AE$82="","",IF(AE$82="Faza inwest.",0,IF($C101=SUM($AK101:BH101),0,IF(SUM($G101:AE101)-SUM($AK101:BH101)&lt;=SUM($G101:AE101)*$E101,SUM($G101:AE101)-SUM($AK101:BH101),ROUND(SUM($G101:AE101)*$E101,2))))))</f>
        <v/>
      </c>
      <c r="BJ101" s="284" t="str">
        <f>IF($C101=0,"",IF(AF$82="","",IF(AF$82="Faza inwest.",0,IF($C101=SUM($AK101:BI101),0,IF(SUM($G101:AF101)-SUM($AK101:BI101)&lt;=SUM($G101:AF101)*$E101,SUM($G101:AF101)-SUM($AK101:BI101),ROUND(SUM($G101:AF101)*$E101,2))))))</f>
        <v/>
      </c>
      <c r="BK101" s="284" t="str">
        <f>IF($C101=0,"",IF(AG$82="","",IF(AG$82="Faza inwest.",0,IF($C101=SUM($AK101:BJ101),0,IF(SUM($G101:AG101)-SUM($AK101:BJ101)&lt;=SUM($G101:AG101)*$E101,SUM($G101:AG101)-SUM($AK101:BJ101),ROUND(SUM($G101:AG101)*$E101,2))))))</f>
        <v/>
      </c>
      <c r="BL101" s="284" t="str">
        <f>IF($C101=0,"",IF(AH$82="","",IF(AH$82="Faza inwest.",0,IF($C101=SUM($AK101:BK101),0,IF(SUM($G101:AH101)-SUM($AK101:BK101)&lt;=SUM($G101:AH101)*$E101,SUM($G101:AH101)-SUM($AK101:BK101),ROUND(SUM($G101:AH101)*$E101,2))))))</f>
        <v/>
      </c>
      <c r="BM101" s="284" t="str">
        <f>IF($C101=0,"",IF(AI$82="","",IF(AI$82="Faza inwest.",0,IF($C101=SUM($AK101:BL101),0,IF(SUM($G101:AI101)-SUM($AK101:BL101)&lt;=SUM($G101:AI101)*$E101,SUM($G101:AI101)-SUM($AK101:BL101),ROUND(SUM($G101:AI101)*$E101,2))))))</f>
        <v/>
      </c>
      <c r="BN101" s="284" t="str">
        <f>IF($C101=0,"",IF(AJ$82="","",IF(AJ$82="Faza inwest.",0,IF($C101=SUM($AK101:BM101),0,IF(SUM($G101:AJ101)-SUM($AK101:BM101)&lt;=SUM($G101:AJ101)*$E101,SUM($G101:AJ101)-SUM($AK101:BM101),ROUND(SUM($G101:AJ101)*$E101,2))))))</f>
        <v/>
      </c>
    </row>
    <row r="102" spans="1:66" s="93" customFormat="1">
      <c r="A102" s="126" t="str">
        <f t="shared" si="57"/>
        <v/>
      </c>
      <c r="B102" s="279"/>
      <c r="C102" s="280"/>
      <c r="D102" s="281"/>
      <c r="E102" s="281"/>
      <c r="F102" s="282" t="str">
        <f t="shared" si="56"/>
        <v/>
      </c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4" t="str">
        <f>IF($C102=0,"",IF(G$82="Faza inwest.",0,ROUND(SUM($G102:G102)*$E102,2)))</f>
        <v/>
      </c>
      <c r="AL102" s="284" t="str">
        <f>IF($C102=0,"",IF(H$82="","",IF(H$82="Faza inwest.",0,IF($C102=SUM($AK102:AK102),0,IF(SUM($G102:H102)-SUM($AK102:AK102)&lt;=SUM($G102:H102)*$E102,SUM($G102:H102)-SUM($AK102:AK102),ROUND(SUM($G102:H102)*$E102,2))))))</f>
        <v/>
      </c>
      <c r="AM102" s="284" t="str">
        <f>IF($C102=0,"",IF(I$82="","",IF(I$82="Faza inwest.",0,IF($C102=SUM($AK102:AL102),0,IF(SUM($G102:I102)-SUM($AK102:AL102)&lt;=SUM($G102:I102)*$E102,SUM($G102:I102)-SUM($AK102:AL102),ROUND(SUM($G102:I102)*$E102,2))))))</f>
        <v/>
      </c>
      <c r="AN102" s="284" t="str">
        <f>IF($C102=0,"",IF(J$82="","",IF(J$82="Faza inwest.",0,IF($C102=SUM($AK102:AM102),0,IF(SUM($G102:J102)-SUM($AK102:AM102)&lt;=SUM($G102:J102)*$E102,SUM($G102:J102)-SUM($AK102:AM102),ROUND(SUM($G102:J102)*$E102,2))))))</f>
        <v/>
      </c>
      <c r="AO102" s="284" t="str">
        <f>IF($C102=0,"",IF(K$82="","",IF(K$82="Faza inwest.",0,IF($C102=SUM($AK102:AN102),0,IF(SUM($G102:K102)-SUM($AK102:AN102)&lt;=SUM($G102:K102)*$E102,SUM($G102:K102)-SUM($AK102:AN102),ROUND(SUM($G102:K102)*$E102,2))))))</f>
        <v/>
      </c>
      <c r="AP102" s="284" t="str">
        <f>IF($C102=0,"",IF(L$82="","",IF(L$82="Faza inwest.",0,IF($C102=SUM($AK102:AO102),0,IF(SUM($G102:L102)-SUM($AK102:AO102)&lt;=SUM($G102:L102)*$E102,SUM($G102:L102)-SUM($AK102:AO102),ROUND(SUM($G102:L102)*$E102,2))))))</f>
        <v/>
      </c>
      <c r="AQ102" s="284" t="str">
        <f>IF($C102=0,"",IF(M$82="","",IF(M$82="Faza inwest.",0,IF($C102=SUM($AK102:AP102),0,IF(SUM($G102:M102)-SUM($AK102:AP102)&lt;=SUM($G102:M102)*$E102,SUM($G102:M102)-SUM($AK102:AP102),ROUND(SUM($G102:M102)*$E102,2))))))</f>
        <v/>
      </c>
      <c r="AR102" s="284" t="str">
        <f>IF($C102=0,"",IF(N$82="","",IF(N$82="Faza inwest.",0,IF($C102=SUM($AK102:AQ102),0,IF(SUM($G102:N102)-SUM($AK102:AQ102)&lt;=SUM($G102:N102)*$E102,SUM($G102:N102)-SUM($AK102:AQ102),ROUND(SUM($G102:N102)*$E102,2))))))</f>
        <v/>
      </c>
      <c r="AS102" s="284" t="str">
        <f>IF($C102=0,"",IF(O$82="","",IF(O$82="Faza inwest.",0,IF($C102=SUM($AK102:AR102),0,IF(SUM($G102:O102)-SUM($AK102:AR102)&lt;=SUM($G102:O102)*$E102,SUM($G102:O102)-SUM($AK102:AR102),ROUND(SUM($G102:O102)*$E102,2))))))</f>
        <v/>
      </c>
      <c r="AT102" s="284" t="str">
        <f>IF($C102=0,"",IF(P$82="","",IF(P$82="Faza inwest.",0,IF($C102=SUM($AK102:AS102),0,IF(SUM($G102:P102)-SUM($AK102:AS102)&lt;=SUM($G102:P102)*$E102,SUM($G102:P102)-SUM($AK102:AS102),ROUND(SUM($G102:P102)*$E102,2))))))</f>
        <v/>
      </c>
      <c r="AU102" s="284" t="str">
        <f>IF($C102=0,"",IF(Q$82="","",IF(Q$82="Faza inwest.",0,IF($C102=SUM($AK102:AT102),0,IF(SUM($G102:Q102)-SUM($AK102:AT102)&lt;=SUM($G102:Q102)*$E102,SUM($G102:Q102)-SUM($AK102:AT102),ROUND(SUM($G102:Q102)*$E102,2))))))</f>
        <v/>
      </c>
      <c r="AV102" s="284" t="str">
        <f>IF($C102=0,"",IF(R$82="","",IF(R$82="Faza inwest.",0,IF($C102=SUM($AK102:AU102),0,IF(SUM($G102:R102)-SUM($AK102:AU102)&lt;=SUM($G102:R102)*$E102,SUM($G102:R102)-SUM($AK102:AU102),ROUND(SUM($G102:R102)*$E102,2))))))</f>
        <v/>
      </c>
      <c r="AW102" s="284" t="str">
        <f>IF($C102=0,"",IF(S$82="","",IF(S$82="Faza inwest.",0,IF($C102=SUM($AK102:AV102),0,IF(SUM($G102:S102)-SUM($AK102:AV102)&lt;=SUM($G102:S102)*$E102,SUM($G102:S102)-SUM($AK102:AV102),ROUND(SUM($G102:S102)*$E102,2))))))</f>
        <v/>
      </c>
      <c r="AX102" s="284" t="str">
        <f>IF($C102=0,"",IF(T$82="","",IF(T$82="Faza inwest.",0,IF($C102=SUM($AK102:AW102),0,IF(SUM($G102:T102)-SUM($AK102:AW102)&lt;=SUM($G102:T102)*$E102,SUM($G102:T102)-SUM($AK102:AW102),ROUND(SUM($G102:T102)*$E102,2))))))</f>
        <v/>
      </c>
      <c r="AY102" s="284" t="str">
        <f>IF($C102=0,"",IF(U$82="","",IF(U$82="Faza inwest.",0,IF($C102=SUM($AK102:AX102),0,IF(SUM($G102:U102)-SUM($AK102:AX102)&lt;=SUM($G102:U102)*$E102,SUM($G102:U102)-SUM($AK102:AX102),ROUND(SUM($G102:U102)*$E102,2))))))</f>
        <v/>
      </c>
      <c r="AZ102" s="284" t="str">
        <f>IF($C102=0,"",IF(V$82="","",IF(V$82="Faza inwest.",0,IF($C102=SUM($AK102:AY102),0,IF(SUM($G102:V102)-SUM($AK102:AY102)&lt;=SUM($G102:V102)*$E102,SUM($G102:V102)-SUM($AK102:AY102),ROUND(SUM($G102:V102)*$E102,2))))))</f>
        <v/>
      </c>
      <c r="BA102" s="284" t="str">
        <f>IF($C102=0,"",IF(W$82="","",IF(W$82="Faza inwest.",0,IF($C102=SUM($AK102:AZ102),0,IF(SUM($G102:W102)-SUM($AK102:AZ102)&lt;=SUM($G102:W102)*$E102,SUM($G102:W102)-SUM($AK102:AZ102),ROUND(SUM($G102:W102)*$E102,2))))))</f>
        <v/>
      </c>
      <c r="BB102" s="284" t="str">
        <f>IF($C102=0,"",IF(X$82="","",IF(X$82="Faza inwest.",0,IF($C102=SUM($AK102:BA102),0,IF(SUM($G102:X102)-SUM($AK102:BA102)&lt;=SUM($G102:X102)*$E102,SUM($G102:X102)-SUM($AK102:BA102),ROUND(SUM($G102:X102)*$E102,2))))))</f>
        <v/>
      </c>
      <c r="BC102" s="284" t="str">
        <f>IF($C102=0,"",IF(Y$82="","",IF(Y$82="Faza inwest.",0,IF($C102=SUM($AK102:BB102),0,IF(SUM($G102:Y102)-SUM($AK102:BB102)&lt;=SUM($G102:Y102)*$E102,SUM($G102:Y102)-SUM($AK102:BB102),ROUND(SUM($G102:Y102)*$E102,2))))))</f>
        <v/>
      </c>
      <c r="BD102" s="284" t="str">
        <f>IF($C102=0,"",IF(Z$82="","",IF(Z$82="Faza inwest.",0,IF($C102=SUM($AK102:BC102),0,IF(SUM($G102:Z102)-SUM($AK102:BC102)&lt;=SUM($G102:Z102)*$E102,SUM($G102:Z102)-SUM($AK102:BC102),ROUND(SUM($G102:Z102)*$E102,2))))))</f>
        <v/>
      </c>
      <c r="BE102" s="284" t="str">
        <f>IF($C102=0,"",IF(AA$82="","",IF(AA$82="Faza inwest.",0,IF($C102=SUM($AK102:BD102),0,IF(SUM($G102:AA102)-SUM($AK102:BD102)&lt;=SUM($G102:AA102)*$E102,SUM($G102:AA102)-SUM($AK102:BD102),ROUND(SUM($G102:AA102)*$E102,2))))))</f>
        <v/>
      </c>
      <c r="BF102" s="284" t="str">
        <f>IF($C102=0,"",IF(AB$82="","",IF(AB$82="Faza inwest.",0,IF($C102=SUM($AK102:BE102),0,IF(SUM($G102:AB102)-SUM($AK102:BE102)&lt;=SUM($G102:AB102)*$E102,SUM($G102:AB102)-SUM($AK102:BE102),ROUND(SUM($G102:AB102)*$E102,2))))))</f>
        <v/>
      </c>
      <c r="BG102" s="284" t="str">
        <f>IF($C102=0,"",IF(AC$82="","",IF(AC$82="Faza inwest.",0,IF($C102=SUM($AK102:BF102),0,IF(SUM($G102:AC102)-SUM($AK102:BF102)&lt;=SUM($G102:AC102)*$E102,SUM($G102:AC102)-SUM($AK102:BF102),ROUND(SUM($G102:AC102)*$E102,2))))))</f>
        <v/>
      </c>
      <c r="BH102" s="284" t="str">
        <f>IF($C102=0,"",IF(AD$82="","",IF(AD$82="Faza inwest.",0,IF($C102=SUM($AK102:BG102),0,IF(SUM($G102:AD102)-SUM($AK102:BG102)&lt;=SUM($G102:AD102)*$E102,SUM($G102:AD102)-SUM($AK102:BG102),ROUND(SUM($G102:AD102)*$E102,2))))))</f>
        <v/>
      </c>
      <c r="BI102" s="284" t="str">
        <f>IF($C102=0,"",IF(AE$82="","",IF(AE$82="Faza inwest.",0,IF($C102=SUM($AK102:BH102),0,IF(SUM($G102:AE102)-SUM($AK102:BH102)&lt;=SUM($G102:AE102)*$E102,SUM($G102:AE102)-SUM($AK102:BH102),ROUND(SUM($G102:AE102)*$E102,2))))))</f>
        <v/>
      </c>
      <c r="BJ102" s="284" t="str">
        <f>IF($C102=0,"",IF(AF$82="","",IF(AF$82="Faza inwest.",0,IF($C102=SUM($AK102:BI102),0,IF(SUM($G102:AF102)-SUM($AK102:BI102)&lt;=SUM($G102:AF102)*$E102,SUM($G102:AF102)-SUM($AK102:BI102),ROUND(SUM($G102:AF102)*$E102,2))))))</f>
        <v/>
      </c>
      <c r="BK102" s="284" t="str">
        <f>IF($C102=0,"",IF(AG$82="","",IF(AG$82="Faza inwest.",0,IF($C102=SUM($AK102:BJ102),0,IF(SUM($G102:AG102)-SUM($AK102:BJ102)&lt;=SUM($G102:AG102)*$E102,SUM($G102:AG102)-SUM($AK102:BJ102),ROUND(SUM($G102:AG102)*$E102,2))))))</f>
        <v/>
      </c>
      <c r="BL102" s="284" t="str">
        <f>IF($C102=0,"",IF(AH$82="","",IF(AH$82="Faza inwest.",0,IF($C102=SUM($AK102:BK102),0,IF(SUM($G102:AH102)-SUM($AK102:BK102)&lt;=SUM($G102:AH102)*$E102,SUM($G102:AH102)-SUM($AK102:BK102),ROUND(SUM($G102:AH102)*$E102,2))))))</f>
        <v/>
      </c>
      <c r="BM102" s="284" t="str">
        <f>IF($C102=0,"",IF(AI$82="","",IF(AI$82="Faza inwest.",0,IF($C102=SUM($AK102:BL102),0,IF(SUM($G102:AI102)-SUM($AK102:BL102)&lt;=SUM($G102:AI102)*$E102,SUM($G102:AI102)-SUM($AK102:BL102),ROUND(SUM($G102:AI102)*$E102,2))))))</f>
        <v/>
      </c>
      <c r="BN102" s="284" t="str">
        <f>IF($C102=0,"",IF(AJ$82="","",IF(AJ$82="Faza inwest.",0,IF($C102=SUM($AK102:BM102),0,IF(SUM($G102:AJ102)-SUM($AK102:BM102)&lt;=SUM($G102:AJ102)*$E102,SUM($G102:AJ102)-SUM($AK102:BM102),ROUND(SUM($G102:AJ102)*$E102,2))))))</f>
        <v/>
      </c>
    </row>
    <row r="103" spans="1:66" s="93" customFormat="1">
      <c r="A103" s="137" t="str">
        <f t="shared" si="57"/>
        <v/>
      </c>
      <c r="B103" s="285"/>
      <c r="C103" s="286"/>
      <c r="D103" s="287"/>
      <c r="E103" s="287"/>
      <c r="F103" s="288" t="str">
        <f t="shared" si="56"/>
        <v/>
      </c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290" t="str">
        <f>IF($C103=0,"",IF(G$82="Faza inwest.",0,ROUND(SUM($G103:G103)*$E103,2)))</f>
        <v/>
      </c>
      <c r="AL103" s="290" t="str">
        <f>IF($C103=0,"",IF(H$82="","",IF(H$82="Faza inwest.",0,IF($C103=SUM($AK103:AK103),0,IF(SUM($G103:H103)-SUM($AK103:AK103)&lt;=SUM($G103:H103)*$E103,SUM($G103:H103)-SUM($AK103:AK103),ROUND(SUM($G103:H103)*$E103,2))))))</f>
        <v/>
      </c>
      <c r="AM103" s="290" t="str">
        <f>IF($C103=0,"",IF(I$82="","",IF(I$82="Faza inwest.",0,IF($C103=SUM($AK103:AL103),0,IF(SUM($G103:I103)-SUM($AK103:AL103)&lt;=SUM($G103:I103)*$E103,SUM($G103:I103)-SUM($AK103:AL103),ROUND(SUM($G103:I103)*$E103,2))))))</f>
        <v/>
      </c>
      <c r="AN103" s="290" t="str">
        <f>IF($C103=0,"",IF(J$82="","",IF(J$82="Faza inwest.",0,IF($C103=SUM($AK103:AM103),0,IF(SUM($G103:J103)-SUM($AK103:AM103)&lt;=SUM($G103:J103)*$E103,SUM($G103:J103)-SUM($AK103:AM103),ROUND(SUM($G103:J103)*$E103,2))))))</f>
        <v/>
      </c>
      <c r="AO103" s="290" t="str">
        <f>IF($C103=0,"",IF(K$82="","",IF(K$82="Faza inwest.",0,IF($C103=SUM($AK103:AN103),0,IF(SUM($G103:K103)-SUM($AK103:AN103)&lt;=SUM($G103:K103)*$E103,SUM($G103:K103)-SUM($AK103:AN103),ROUND(SUM($G103:K103)*$E103,2))))))</f>
        <v/>
      </c>
      <c r="AP103" s="290" t="str">
        <f>IF($C103=0,"",IF(L$82="","",IF(L$82="Faza inwest.",0,IF($C103=SUM($AK103:AO103),0,IF(SUM($G103:L103)-SUM($AK103:AO103)&lt;=SUM($G103:L103)*$E103,SUM($G103:L103)-SUM($AK103:AO103),ROUND(SUM($G103:L103)*$E103,2))))))</f>
        <v/>
      </c>
      <c r="AQ103" s="290" t="str">
        <f>IF($C103=0,"",IF(M$82="","",IF(M$82="Faza inwest.",0,IF($C103=SUM($AK103:AP103),0,IF(SUM($G103:M103)-SUM($AK103:AP103)&lt;=SUM($G103:M103)*$E103,SUM($G103:M103)-SUM($AK103:AP103),ROUND(SUM($G103:M103)*$E103,2))))))</f>
        <v/>
      </c>
      <c r="AR103" s="290" t="str">
        <f>IF($C103=0,"",IF(N$82="","",IF(N$82="Faza inwest.",0,IF($C103=SUM($AK103:AQ103),0,IF(SUM($G103:N103)-SUM($AK103:AQ103)&lt;=SUM($G103:N103)*$E103,SUM($G103:N103)-SUM($AK103:AQ103),ROUND(SUM($G103:N103)*$E103,2))))))</f>
        <v/>
      </c>
      <c r="AS103" s="290" t="str">
        <f>IF($C103=0,"",IF(O$82="","",IF(O$82="Faza inwest.",0,IF($C103=SUM($AK103:AR103),0,IF(SUM($G103:O103)-SUM($AK103:AR103)&lt;=SUM($G103:O103)*$E103,SUM($G103:O103)-SUM($AK103:AR103),ROUND(SUM($G103:O103)*$E103,2))))))</f>
        <v/>
      </c>
      <c r="AT103" s="290" t="str">
        <f>IF($C103=0,"",IF(P$82="","",IF(P$82="Faza inwest.",0,IF($C103=SUM($AK103:AS103),0,IF(SUM($G103:P103)-SUM($AK103:AS103)&lt;=SUM($G103:P103)*$E103,SUM($G103:P103)-SUM($AK103:AS103),ROUND(SUM($G103:P103)*$E103,2))))))</f>
        <v/>
      </c>
      <c r="AU103" s="290" t="str">
        <f>IF($C103=0,"",IF(Q$82="","",IF(Q$82="Faza inwest.",0,IF($C103=SUM($AK103:AT103),0,IF(SUM($G103:Q103)-SUM($AK103:AT103)&lt;=SUM($G103:Q103)*$E103,SUM($G103:Q103)-SUM($AK103:AT103),ROUND(SUM($G103:Q103)*$E103,2))))))</f>
        <v/>
      </c>
      <c r="AV103" s="290" t="str">
        <f>IF($C103=0,"",IF(R$82="","",IF(R$82="Faza inwest.",0,IF($C103=SUM($AK103:AU103),0,IF(SUM($G103:R103)-SUM($AK103:AU103)&lt;=SUM($G103:R103)*$E103,SUM($G103:R103)-SUM($AK103:AU103),ROUND(SUM($G103:R103)*$E103,2))))))</f>
        <v/>
      </c>
      <c r="AW103" s="290" t="str">
        <f>IF($C103=0,"",IF(S$82="","",IF(S$82="Faza inwest.",0,IF($C103=SUM($AK103:AV103),0,IF(SUM($G103:S103)-SUM($AK103:AV103)&lt;=SUM($G103:S103)*$E103,SUM($G103:S103)-SUM($AK103:AV103),ROUND(SUM($G103:S103)*$E103,2))))))</f>
        <v/>
      </c>
      <c r="AX103" s="290" t="str">
        <f>IF($C103=0,"",IF(T$82="","",IF(T$82="Faza inwest.",0,IF($C103=SUM($AK103:AW103),0,IF(SUM($G103:T103)-SUM($AK103:AW103)&lt;=SUM($G103:T103)*$E103,SUM($G103:T103)-SUM($AK103:AW103),ROUND(SUM($G103:T103)*$E103,2))))))</f>
        <v/>
      </c>
      <c r="AY103" s="290" t="str">
        <f>IF($C103=0,"",IF(U$82="","",IF(U$82="Faza inwest.",0,IF($C103=SUM($AK103:AX103),0,IF(SUM($G103:U103)-SUM($AK103:AX103)&lt;=SUM($G103:U103)*$E103,SUM($G103:U103)-SUM($AK103:AX103),ROUND(SUM($G103:U103)*$E103,2))))))</f>
        <v/>
      </c>
      <c r="AZ103" s="290" t="str">
        <f>IF($C103=0,"",IF(V$82="","",IF(V$82="Faza inwest.",0,IF($C103=SUM($AK103:AY103),0,IF(SUM($G103:V103)-SUM($AK103:AY103)&lt;=SUM($G103:V103)*$E103,SUM($G103:V103)-SUM($AK103:AY103),ROUND(SUM($G103:V103)*$E103,2))))))</f>
        <v/>
      </c>
      <c r="BA103" s="290" t="str">
        <f>IF($C103=0,"",IF(W$82="","",IF(W$82="Faza inwest.",0,IF($C103=SUM($AK103:AZ103),0,IF(SUM($G103:W103)-SUM($AK103:AZ103)&lt;=SUM($G103:W103)*$E103,SUM($G103:W103)-SUM($AK103:AZ103),ROUND(SUM($G103:W103)*$E103,2))))))</f>
        <v/>
      </c>
      <c r="BB103" s="290" t="str">
        <f>IF($C103=0,"",IF(X$82="","",IF(X$82="Faza inwest.",0,IF($C103=SUM($AK103:BA103),0,IF(SUM($G103:X103)-SUM($AK103:BA103)&lt;=SUM($G103:X103)*$E103,SUM($G103:X103)-SUM($AK103:BA103),ROUND(SUM($G103:X103)*$E103,2))))))</f>
        <v/>
      </c>
      <c r="BC103" s="290" t="str">
        <f>IF($C103=0,"",IF(Y$82="","",IF(Y$82="Faza inwest.",0,IF($C103=SUM($AK103:BB103),0,IF(SUM($G103:Y103)-SUM($AK103:BB103)&lt;=SUM($G103:Y103)*$E103,SUM($G103:Y103)-SUM($AK103:BB103),ROUND(SUM($G103:Y103)*$E103,2))))))</f>
        <v/>
      </c>
      <c r="BD103" s="290" t="str">
        <f>IF($C103=0,"",IF(Z$82="","",IF(Z$82="Faza inwest.",0,IF($C103=SUM($AK103:BC103),0,IF(SUM($G103:Z103)-SUM($AK103:BC103)&lt;=SUM($G103:Z103)*$E103,SUM($G103:Z103)-SUM($AK103:BC103),ROUND(SUM($G103:Z103)*$E103,2))))))</f>
        <v/>
      </c>
      <c r="BE103" s="290" t="str">
        <f>IF($C103=0,"",IF(AA$82="","",IF(AA$82="Faza inwest.",0,IF($C103=SUM($AK103:BD103),0,IF(SUM($G103:AA103)-SUM($AK103:BD103)&lt;=SUM($G103:AA103)*$E103,SUM($G103:AA103)-SUM($AK103:BD103),ROUND(SUM($G103:AA103)*$E103,2))))))</f>
        <v/>
      </c>
      <c r="BF103" s="290" t="str">
        <f>IF($C103=0,"",IF(AB$82="","",IF(AB$82="Faza inwest.",0,IF($C103=SUM($AK103:BE103),0,IF(SUM($G103:AB103)-SUM($AK103:BE103)&lt;=SUM($G103:AB103)*$E103,SUM($G103:AB103)-SUM($AK103:BE103),ROUND(SUM($G103:AB103)*$E103,2))))))</f>
        <v/>
      </c>
      <c r="BG103" s="290" t="str">
        <f>IF($C103=0,"",IF(AC$82="","",IF(AC$82="Faza inwest.",0,IF($C103=SUM($AK103:BF103),0,IF(SUM($G103:AC103)-SUM($AK103:BF103)&lt;=SUM($G103:AC103)*$E103,SUM($G103:AC103)-SUM($AK103:BF103),ROUND(SUM($G103:AC103)*$E103,2))))))</f>
        <v/>
      </c>
      <c r="BH103" s="290" t="str">
        <f>IF($C103=0,"",IF(AD$82="","",IF(AD$82="Faza inwest.",0,IF($C103=SUM($AK103:BG103),0,IF(SUM($G103:AD103)-SUM($AK103:BG103)&lt;=SUM($G103:AD103)*$E103,SUM($G103:AD103)-SUM($AK103:BG103),ROUND(SUM($G103:AD103)*$E103,2))))))</f>
        <v/>
      </c>
      <c r="BI103" s="290" t="str">
        <f>IF($C103=0,"",IF(AE$82="","",IF(AE$82="Faza inwest.",0,IF($C103=SUM($AK103:BH103),0,IF(SUM($G103:AE103)-SUM($AK103:BH103)&lt;=SUM($G103:AE103)*$E103,SUM($G103:AE103)-SUM($AK103:BH103),ROUND(SUM($G103:AE103)*$E103,2))))))</f>
        <v/>
      </c>
      <c r="BJ103" s="290" t="str">
        <f>IF($C103=0,"",IF(AF$82="","",IF(AF$82="Faza inwest.",0,IF($C103=SUM($AK103:BI103),0,IF(SUM($G103:AF103)-SUM($AK103:BI103)&lt;=SUM($G103:AF103)*$E103,SUM($G103:AF103)-SUM($AK103:BI103),ROUND(SUM($G103:AF103)*$E103,2))))))</f>
        <v/>
      </c>
      <c r="BK103" s="290" t="str">
        <f>IF($C103=0,"",IF(AG$82="","",IF(AG$82="Faza inwest.",0,IF($C103=SUM($AK103:BJ103),0,IF(SUM($G103:AG103)-SUM($AK103:BJ103)&lt;=SUM($G103:AG103)*$E103,SUM($G103:AG103)-SUM($AK103:BJ103),ROUND(SUM($G103:AG103)*$E103,2))))))</f>
        <v/>
      </c>
      <c r="BL103" s="290" t="str">
        <f>IF($C103=0,"",IF(AH$82="","",IF(AH$82="Faza inwest.",0,IF($C103=SUM($AK103:BK103),0,IF(SUM($G103:AH103)-SUM($AK103:BK103)&lt;=SUM($G103:AH103)*$E103,SUM($G103:AH103)-SUM($AK103:BK103),ROUND(SUM($G103:AH103)*$E103,2))))))</f>
        <v/>
      </c>
      <c r="BM103" s="290" t="str">
        <f>IF($C103=0,"",IF(AI$82="","",IF(AI$82="Faza inwest.",0,IF($C103=SUM($AK103:BL103),0,IF(SUM($G103:AI103)-SUM($AK103:BL103)&lt;=SUM($G103:AI103)*$E103,SUM($G103:AI103)-SUM($AK103:BL103),ROUND(SUM($G103:AI103)*$E103,2))))))</f>
        <v/>
      </c>
      <c r="BN103" s="290" t="str">
        <f>IF($C103=0,"",IF(AJ$82="","",IF(AJ$82="Faza inwest.",0,IF($C103=SUM($AK103:BM103),0,IF(SUM($G103:AJ103)-SUM($AK103:BM103)&lt;=SUM($G103:AJ103)*$E103,SUM($G103:AJ103)-SUM($AK103:BM103),ROUND(SUM($G103:AJ103)*$E103,2))))))</f>
        <v/>
      </c>
    </row>
    <row r="104" spans="1:66" s="1" customFormat="1">
      <c r="A104" s="499" t="s">
        <v>132</v>
      </c>
      <c r="B104" s="501" t="s">
        <v>167</v>
      </c>
      <c r="C104" s="489" t="s">
        <v>100</v>
      </c>
      <c r="D104" s="489" t="s">
        <v>62</v>
      </c>
      <c r="E104" s="491" t="s">
        <v>101</v>
      </c>
      <c r="F104" s="493" t="s">
        <v>118</v>
      </c>
      <c r="G104" s="82" t="str">
        <f t="shared" ref="G104:AJ104" si="58">IF(G$82="","",G$82)</f>
        <v/>
      </c>
      <c r="H104" s="82" t="str">
        <f t="shared" si="58"/>
        <v/>
      </c>
      <c r="I104" s="82" t="str">
        <f t="shared" si="58"/>
        <v/>
      </c>
      <c r="J104" s="82" t="str">
        <f t="shared" si="58"/>
        <v/>
      </c>
      <c r="K104" s="82" t="str">
        <f t="shared" si="58"/>
        <v/>
      </c>
      <c r="L104" s="82" t="str">
        <f t="shared" si="58"/>
        <v/>
      </c>
      <c r="M104" s="82" t="str">
        <f t="shared" si="58"/>
        <v/>
      </c>
      <c r="N104" s="82" t="str">
        <f t="shared" si="58"/>
        <v/>
      </c>
      <c r="O104" s="82" t="str">
        <f t="shared" si="58"/>
        <v/>
      </c>
      <c r="P104" s="82" t="str">
        <f t="shared" si="58"/>
        <v/>
      </c>
      <c r="Q104" s="82" t="str">
        <f t="shared" si="58"/>
        <v/>
      </c>
      <c r="R104" s="82" t="str">
        <f t="shared" si="58"/>
        <v/>
      </c>
      <c r="S104" s="82" t="str">
        <f t="shared" si="58"/>
        <v/>
      </c>
      <c r="T104" s="82" t="str">
        <f t="shared" si="58"/>
        <v/>
      </c>
      <c r="U104" s="82" t="str">
        <f t="shared" si="58"/>
        <v/>
      </c>
      <c r="V104" s="82" t="str">
        <f t="shared" si="58"/>
        <v/>
      </c>
      <c r="W104" s="82" t="str">
        <f t="shared" si="58"/>
        <v/>
      </c>
      <c r="X104" s="82" t="str">
        <f t="shared" si="58"/>
        <v/>
      </c>
      <c r="Y104" s="82" t="str">
        <f t="shared" si="58"/>
        <v/>
      </c>
      <c r="Z104" s="82" t="str">
        <f t="shared" si="58"/>
        <v/>
      </c>
      <c r="AA104" s="82" t="str">
        <f t="shared" si="58"/>
        <v/>
      </c>
      <c r="AB104" s="82" t="str">
        <f t="shared" si="58"/>
        <v/>
      </c>
      <c r="AC104" s="82" t="str">
        <f t="shared" si="58"/>
        <v/>
      </c>
      <c r="AD104" s="82" t="str">
        <f t="shared" si="58"/>
        <v/>
      </c>
      <c r="AE104" s="82" t="str">
        <f t="shared" si="58"/>
        <v/>
      </c>
      <c r="AF104" s="82" t="str">
        <f t="shared" si="58"/>
        <v/>
      </c>
      <c r="AG104" s="82" t="str">
        <f t="shared" si="58"/>
        <v/>
      </c>
      <c r="AH104" s="82" t="str">
        <f t="shared" si="58"/>
        <v/>
      </c>
      <c r="AI104" s="82" t="str">
        <f t="shared" si="58"/>
        <v/>
      </c>
      <c r="AJ104" s="82" t="str">
        <f t="shared" si="58"/>
        <v/>
      </c>
      <c r="AK104" s="72" t="str">
        <f t="shared" ref="AK104:BN104" si="59">IF(G$82="","",G$82)</f>
        <v/>
      </c>
      <c r="AL104" s="72" t="str">
        <f t="shared" si="59"/>
        <v/>
      </c>
      <c r="AM104" s="72" t="str">
        <f t="shared" si="59"/>
        <v/>
      </c>
      <c r="AN104" s="72" t="str">
        <f t="shared" si="59"/>
        <v/>
      </c>
      <c r="AO104" s="72" t="str">
        <f t="shared" si="59"/>
        <v/>
      </c>
      <c r="AP104" s="72" t="str">
        <f t="shared" si="59"/>
        <v/>
      </c>
      <c r="AQ104" s="72" t="str">
        <f t="shared" si="59"/>
        <v/>
      </c>
      <c r="AR104" s="72" t="str">
        <f t="shared" si="59"/>
        <v/>
      </c>
      <c r="AS104" s="72" t="str">
        <f t="shared" si="59"/>
        <v/>
      </c>
      <c r="AT104" s="72" t="str">
        <f t="shared" si="59"/>
        <v/>
      </c>
      <c r="AU104" s="72" t="str">
        <f t="shared" si="59"/>
        <v/>
      </c>
      <c r="AV104" s="72" t="str">
        <f t="shared" si="59"/>
        <v/>
      </c>
      <c r="AW104" s="72" t="str">
        <f t="shared" si="59"/>
        <v/>
      </c>
      <c r="AX104" s="72" t="str">
        <f t="shared" si="59"/>
        <v/>
      </c>
      <c r="AY104" s="72" t="str">
        <f t="shared" si="59"/>
        <v/>
      </c>
      <c r="AZ104" s="72" t="str">
        <f t="shared" si="59"/>
        <v/>
      </c>
      <c r="BA104" s="72" t="str">
        <f t="shared" si="59"/>
        <v/>
      </c>
      <c r="BB104" s="72" t="str">
        <f t="shared" si="59"/>
        <v/>
      </c>
      <c r="BC104" s="72" t="str">
        <f t="shared" si="59"/>
        <v/>
      </c>
      <c r="BD104" s="72" t="str">
        <f t="shared" si="59"/>
        <v/>
      </c>
      <c r="BE104" s="72" t="str">
        <f t="shared" si="59"/>
        <v/>
      </c>
      <c r="BF104" s="72" t="str">
        <f t="shared" si="59"/>
        <v/>
      </c>
      <c r="BG104" s="72" t="str">
        <f t="shared" si="59"/>
        <v/>
      </c>
      <c r="BH104" s="72" t="str">
        <f t="shared" si="59"/>
        <v/>
      </c>
      <c r="BI104" s="72" t="str">
        <f t="shared" si="59"/>
        <v/>
      </c>
      <c r="BJ104" s="72" t="str">
        <f t="shared" si="59"/>
        <v/>
      </c>
      <c r="BK104" s="72" t="str">
        <f t="shared" si="59"/>
        <v/>
      </c>
      <c r="BL104" s="72" t="str">
        <f t="shared" si="59"/>
        <v/>
      </c>
      <c r="BM104" s="72" t="str">
        <f t="shared" si="59"/>
        <v/>
      </c>
      <c r="BN104" s="72" t="str">
        <f t="shared" si="59"/>
        <v/>
      </c>
    </row>
    <row r="105" spans="1:66" s="1" customFormat="1">
      <c r="A105" s="500"/>
      <c r="B105" s="502"/>
      <c r="C105" s="490"/>
      <c r="D105" s="490"/>
      <c r="E105" s="492"/>
      <c r="F105" s="494"/>
      <c r="G105" s="83" t="str">
        <f t="shared" ref="G105:AJ105" si="60">IF(G$83="","",G$83)</f>
        <v/>
      </c>
      <c r="H105" s="83" t="str">
        <f t="shared" si="60"/>
        <v/>
      </c>
      <c r="I105" s="83" t="str">
        <f t="shared" si="60"/>
        <v/>
      </c>
      <c r="J105" s="83" t="str">
        <f t="shared" si="60"/>
        <v/>
      </c>
      <c r="K105" s="83" t="str">
        <f t="shared" si="60"/>
        <v/>
      </c>
      <c r="L105" s="83" t="str">
        <f t="shared" si="60"/>
        <v/>
      </c>
      <c r="M105" s="83" t="str">
        <f t="shared" si="60"/>
        <v/>
      </c>
      <c r="N105" s="83" t="str">
        <f t="shared" si="60"/>
        <v/>
      </c>
      <c r="O105" s="83" t="str">
        <f t="shared" si="60"/>
        <v/>
      </c>
      <c r="P105" s="83" t="str">
        <f t="shared" si="60"/>
        <v/>
      </c>
      <c r="Q105" s="83" t="str">
        <f t="shared" si="60"/>
        <v/>
      </c>
      <c r="R105" s="83" t="str">
        <f t="shared" si="60"/>
        <v/>
      </c>
      <c r="S105" s="83" t="str">
        <f t="shared" si="60"/>
        <v/>
      </c>
      <c r="T105" s="83" t="str">
        <f t="shared" si="60"/>
        <v/>
      </c>
      <c r="U105" s="83" t="str">
        <f t="shared" si="60"/>
        <v/>
      </c>
      <c r="V105" s="83" t="str">
        <f t="shared" si="60"/>
        <v/>
      </c>
      <c r="W105" s="83" t="str">
        <f t="shared" si="60"/>
        <v/>
      </c>
      <c r="X105" s="83" t="str">
        <f t="shared" si="60"/>
        <v/>
      </c>
      <c r="Y105" s="83" t="str">
        <f t="shared" si="60"/>
        <v/>
      </c>
      <c r="Z105" s="83" t="str">
        <f t="shared" si="60"/>
        <v/>
      </c>
      <c r="AA105" s="83" t="str">
        <f t="shared" si="60"/>
        <v/>
      </c>
      <c r="AB105" s="83" t="str">
        <f t="shared" si="60"/>
        <v/>
      </c>
      <c r="AC105" s="83" t="str">
        <f t="shared" si="60"/>
        <v/>
      </c>
      <c r="AD105" s="83" t="str">
        <f t="shared" si="60"/>
        <v/>
      </c>
      <c r="AE105" s="83" t="str">
        <f t="shared" si="60"/>
        <v/>
      </c>
      <c r="AF105" s="83" t="str">
        <f t="shared" si="60"/>
        <v/>
      </c>
      <c r="AG105" s="83" t="str">
        <f t="shared" si="60"/>
        <v/>
      </c>
      <c r="AH105" s="83" t="str">
        <f t="shared" si="60"/>
        <v/>
      </c>
      <c r="AI105" s="83" t="str">
        <f t="shared" si="60"/>
        <v/>
      </c>
      <c r="AJ105" s="83" t="str">
        <f t="shared" si="60"/>
        <v/>
      </c>
      <c r="AK105" s="20" t="str">
        <f t="shared" ref="AK105:BN105" si="61">IF(G$83="","",G$83)</f>
        <v/>
      </c>
      <c r="AL105" s="20" t="str">
        <f t="shared" si="61"/>
        <v/>
      </c>
      <c r="AM105" s="20" t="str">
        <f t="shared" si="61"/>
        <v/>
      </c>
      <c r="AN105" s="20" t="str">
        <f t="shared" si="61"/>
        <v/>
      </c>
      <c r="AO105" s="20" t="str">
        <f t="shared" si="61"/>
        <v/>
      </c>
      <c r="AP105" s="20" t="str">
        <f t="shared" si="61"/>
        <v/>
      </c>
      <c r="AQ105" s="20" t="str">
        <f t="shared" si="61"/>
        <v/>
      </c>
      <c r="AR105" s="20" t="str">
        <f t="shared" si="61"/>
        <v/>
      </c>
      <c r="AS105" s="20" t="str">
        <f t="shared" si="61"/>
        <v/>
      </c>
      <c r="AT105" s="20" t="str">
        <f t="shared" si="61"/>
        <v/>
      </c>
      <c r="AU105" s="20" t="str">
        <f t="shared" si="61"/>
        <v/>
      </c>
      <c r="AV105" s="20" t="str">
        <f t="shared" si="61"/>
        <v/>
      </c>
      <c r="AW105" s="20" t="str">
        <f t="shared" si="61"/>
        <v/>
      </c>
      <c r="AX105" s="20" t="str">
        <f t="shared" si="61"/>
        <v/>
      </c>
      <c r="AY105" s="20" t="str">
        <f t="shared" si="61"/>
        <v/>
      </c>
      <c r="AZ105" s="20" t="str">
        <f t="shared" si="61"/>
        <v/>
      </c>
      <c r="BA105" s="20" t="str">
        <f t="shared" si="61"/>
        <v/>
      </c>
      <c r="BB105" s="20" t="str">
        <f t="shared" si="61"/>
        <v/>
      </c>
      <c r="BC105" s="20" t="str">
        <f t="shared" si="61"/>
        <v/>
      </c>
      <c r="BD105" s="20" t="str">
        <f t="shared" si="61"/>
        <v/>
      </c>
      <c r="BE105" s="20" t="str">
        <f t="shared" si="61"/>
        <v/>
      </c>
      <c r="BF105" s="20" t="str">
        <f t="shared" si="61"/>
        <v/>
      </c>
      <c r="BG105" s="20" t="str">
        <f t="shared" si="61"/>
        <v/>
      </c>
      <c r="BH105" s="20" t="str">
        <f t="shared" si="61"/>
        <v/>
      </c>
      <c r="BI105" s="20" t="str">
        <f t="shared" si="61"/>
        <v/>
      </c>
      <c r="BJ105" s="20" t="str">
        <f t="shared" si="61"/>
        <v/>
      </c>
      <c r="BK105" s="20" t="str">
        <f t="shared" si="61"/>
        <v/>
      </c>
      <c r="BL105" s="20" t="str">
        <f t="shared" si="61"/>
        <v/>
      </c>
      <c r="BM105" s="20" t="str">
        <f t="shared" si="61"/>
        <v/>
      </c>
      <c r="BN105" s="20" t="str">
        <f t="shared" si="61"/>
        <v/>
      </c>
    </row>
    <row r="106" spans="1:66" s="93" customFormat="1">
      <c r="A106" s="132" t="str">
        <f>IF(B106="","",1)</f>
        <v/>
      </c>
      <c r="B106" s="273"/>
      <c r="C106" s="274"/>
      <c r="D106" s="275"/>
      <c r="E106" s="275"/>
      <c r="F106" s="276" t="str">
        <f t="shared" ref="F106:F125" si="62">IF(C106="","",IF(C106&lt;SUM(G106:AJ106),"Za duża wartość w latach",IF(C106&gt;SUM(G106:AJ106),"Za mała wartość w latach","")))</f>
        <v/>
      </c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278" t="str">
        <f>IF($C106=0,"",IF(G$82="Faza inwest.",0,ROUND(SUM($G106:G106)*$E106,2)))</f>
        <v/>
      </c>
      <c r="AL106" s="278" t="str">
        <f>IF($C106=0,"",IF(H$82="","",IF(H$82="Faza inwest.",0,IF($C106=SUM($AK106:AK106),0,IF(SUM($G106:H106)-SUM($AK106:AK106)&lt;=SUM($G106:H106)*$E106,SUM($G106:H106)-SUM($AK106:AK106),ROUND(SUM($G106:H106)*$E106,2))))))</f>
        <v/>
      </c>
      <c r="AM106" s="278" t="str">
        <f>IF($C106=0,"",IF(I$82="","",IF(I$82="Faza inwest.",0,IF($C106=SUM($AK106:AL106),0,IF(SUM($G106:I106)-SUM($AK106:AL106)&lt;=SUM($G106:I106)*$E106,SUM($G106:I106)-SUM($AK106:AL106),ROUND(SUM($G106:I106)*$E106,2))))))</f>
        <v/>
      </c>
      <c r="AN106" s="278" t="str">
        <f>IF($C106=0,"",IF(J$82="","",IF(J$82="Faza inwest.",0,IF($C106=SUM($AK106:AM106),0,IF(SUM($G106:J106)-SUM($AK106:AM106)&lt;=SUM($G106:J106)*$E106,SUM($G106:J106)-SUM($AK106:AM106),ROUND(SUM($G106:J106)*$E106,2))))))</f>
        <v/>
      </c>
      <c r="AO106" s="278" t="str">
        <f>IF($C106=0,"",IF(K$82="","",IF(K$82="Faza inwest.",0,IF($C106=SUM($AK106:AN106),0,IF(SUM($G106:K106)-SUM($AK106:AN106)&lt;=SUM($G106:K106)*$E106,SUM($G106:K106)-SUM($AK106:AN106),ROUND(SUM($G106:K106)*$E106,2))))))</f>
        <v/>
      </c>
      <c r="AP106" s="278" t="str">
        <f>IF($C106=0,"",IF(L$82="","",IF(L$82="Faza inwest.",0,IF($C106=SUM($AK106:AO106),0,IF(SUM($G106:L106)-SUM($AK106:AO106)&lt;=SUM($G106:L106)*$E106,SUM($G106:L106)-SUM($AK106:AO106),ROUND(SUM($G106:L106)*$E106,2))))))</f>
        <v/>
      </c>
      <c r="AQ106" s="278" t="str">
        <f>IF($C106=0,"",IF(M$82="","",IF(M$82="Faza inwest.",0,IF($C106=SUM($AK106:AP106),0,IF(SUM($G106:M106)-SUM($AK106:AP106)&lt;=SUM($G106:M106)*$E106,SUM($G106:M106)-SUM($AK106:AP106),ROUND(SUM($G106:M106)*$E106,2))))))</f>
        <v/>
      </c>
      <c r="AR106" s="278" t="str">
        <f>IF($C106=0,"",IF(N$82="","",IF(N$82="Faza inwest.",0,IF($C106=SUM($AK106:AQ106),0,IF(SUM($G106:N106)-SUM($AK106:AQ106)&lt;=SUM($G106:N106)*$E106,SUM($G106:N106)-SUM($AK106:AQ106),ROUND(SUM($G106:N106)*$E106,2))))))</f>
        <v/>
      </c>
      <c r="AS106" s="278" t="str">
        <f>IF($C106=0,"",IF(O$82="","",IF(O$82="Faza inwest.",0,IF($C106=SUM($AK106:AR106),0,IF(SUM($G106:O106)-SUM($AK106:AR106)&lt;=SUM($G106:O106)*$E106,SUM($G106:O106)-SUM($AK106:AR106),ROUND(SUM($G106:O106)*$E106,2))))))</f>
        <v/>
      </c>
      <c r="AT106" s="278" t="str">
        <f>IF($C106=0,"",IF(P$82="","",IF(P$82="Faza inwest.",0,IF($C106=SUM($AK106:AS106),0,IF(SUM($G106:P106)-SUM($AK106:AS106)&lt;=SUM($G106:P106)*$E106,SUM($G106:P106)-SUM($AK106:AS106),ROUND(SUM($G106:P106)*$E106,2))))))</f>
        <v/>
      </c>
      <c r="AU106" s="278" t="str">
        <f>IF($C106=0,"",IF(Q$82="","",IF(Q$82="Faza inwest.",0,IF($C106=SUM($AK106:AT106),0,IF(SUM($G106:Q106)-SUM($AK106:AT106)&lt;=SUM($G106:Q106)*$E106,SUM($G106:Q106)-SUM($AK106:AT106),ROUND(SUM($G106:Q106)*$E106,2))))))</f>
        <v/>
      </c>
      <c r="AV106" s="278" t="str">
        <f>IF($C106=0,"",IF(R$82="","",IF(R$82="Faza inwest.",0,IF($C106=SUM($AK106:AU106),0,IF(SUM($G106:R106)-SUM($AK106:AU106)&lt;=SUM($G106:R106)*$E106,SUM($G106:R106)-SUM($AK106:AU106),ROUND(SUM($G106:R106)*$E106,2))))))</f>
        <v/>
      </c>
      <c r="AW106" s="278" t="str">
        <f>IF($C106=0,"",IF(S$82="","",IF(S$82="Faza inwest.",0,IF($C106=SUM($AK106:AV106),0,IF(SUM($G106:S106)-SUM($AK106:AV106)&lt;=SUM($G106:S106)*$E106,SUM($G106:S106)-SUM($AK106:AV106),ROUND(SUM($G106:S106)*$E106,2))))))</f>
        <v/>
      </c>
      <c r="AX106" s="278" t="str">
        <f>IF($C106=0,"",IF(T$82="","",IF(T$82="Faza inwest.",0,IF($C106=SUM($AK106:AW106),0,IF(SUM($G106:T106)-SUM($AK106:AW106)&lt;=SUM($G106:T106)*$E106,SUM($G106:T106)-SUM($AK106:AW106),ROUND(SUM($G106:T106)*$E106,2))))))</f>
        <v/>
      </c>
      <c r="AY106" s="278" t="str">
        <f>IF($C106=0,"",IF(U$82="","",IF(U$82="Faza inwest.",0,IF($C106=SUM($AK106:AX106),0,IF(SUM($G106:U106)-SUM($AK106:AX106)&lt;=SUM($G106:U106)*$E106,SUM($G106:U106)-SUM($AK106:AX106),ROUND(SUM($G106:U106)*$E106,2))))))</f>
        <v/>
      </c>
      <c r="AZ106" s="278" t="str">
        <f>IF($C106=0,"",IF(V$82="","",IF(V$82="Faza inwest.",0,IF($C106=SUM($AK106:AY106),0,IF(SUM($G106:V106)-SUM($AK106:AY106)&lt;=SUM($G106:V106)*$E106,SUM($G106:V106)-SUM($AK106:AY106),ROUND(SUM($G106:V106)*$E106,2))))))</f>
        <v/>
      </c>
      <c r="BA106" s="278" t="str">
        <f>IF($C106=0,"",IF(W$82="","",IF(W$82="Faza inwest.",0,IF($C106=SUM($AK106:AZ106),0,IF(SUM($G106:W106)-SUM($AK106:AZ106)&lt;=SUM($G106:W106)*$E106,SUM($G106:W106)-SUM($AK106:AZ106),ROUND(SUM($G106:W106)*$E106,2))))))</f>
        <v/>
      </c>
      <c r="BB106" s="278" t="str">
        <f>IF($C106=0,"",IF(X$82="","",IF(X$82="Faza inwest.",0,IF($C106=SUM($AK106:BA106),0,IF(SUM($G106:X106)-SUM($AK106:BA106)&lt;=SUM($G106:X106)*$E106,SUM($G106:X106)-SUM($AK106:BA106),ROUND(SUM($G106:X106)*$E106,2))))))</f>
        <v/>
      </c>
      <c r="BC106" s="278" t="str">
        <f>IF($C106=0,"",IF(Y$82="","",IF(Y$82="Faza inwest.",0,IF($C106=SUM($AK106:BB106),0,IF(SUM($G106:Y106)-SUM($AK106:BB106)&lt;=SUM($G106:Y106)*$E106,SUM($G106:Y106)-SUM($AK106:BB106),ROUND(SUM($G106:Y106)*$E106,2))))))</f>
        <v/>
      </c>
      <c r="BD106" s="278" t="str">
        <f>IF($C106=0,"",IF(Z$82="","",IF(Z$82="Faza inwest.",0,IF($C106=SUM($AK106:BC106),0,IF(SUM($G106:Z106)-SUM($AK106:BC106)&lt;=SUM($G106:Z106)*$E106,SUM($G106:Z106)-SUM($AK106:BC106),ROUND(SUM($G106:Z106)*$E106,2))))))</f>
        <v/>
      </c>
      <c r="BE106" s="278" t="str">
        <f>IF($C106=0,"",IF(AA$82="","",IF(AA$82="Faza inwest.",0,IF($C106=SUM($AK106:BD106),0,IF(SUM($G106:AA106)-SUM($AK106:BD106)&lt;=SUM($G106:AA106)*$E106,SUM($G106:AA106)-SUM($AK106:BD106),ROUND(SUM($G106:AA106)*$E106,2))))))</f>
        <v/>
      </c>
      <c r="BF106" s="278" t="str">
        <f>IF($C106=0,"",IF(AB$82="","",IF(AB$82="Faza inwest.",0,IF($C106=SUM($AK106:BE106),0,IF(SUM($G106:AB106)-SUM($AK106:BE106)&lt;=SUM($G106:AB106)*$E106,SUM($G106:AB106)-SUM($AK106:BE106),ROUND(SUM($G106:AB106)*$E106,2))))))</f>
        <v/>
      </c>
      <c r="BG106" s="278" t="str">
        <f>IF($C106=0,"",IF(AC$82="","",IF(AC$82="Faza inwest.",0,IF($C106=SUM($AK106:BF106),0,IF(SUM($G106:AC106)-SUM($AK106:BF106)&lt;=SUM($G106:AC106)*$E106,SUM($G106:AC106)-SUM($AK106:BF106),ROUND(SUM($G106:AC106)*$E106,2))))))</f>
        <v/>
      </c>
      <c r="BH106" s="278" t="str">
        <f>IF($C106=0,"",IF(AD$82="","",IF(AD$82="Faza inwest.",0,IF($C106=SUM($AK106:BG106),0,IF(SUM($G106:AD106)-SUM($AK106:BG106)&lt;=SUM($G106:AD106)*$E106,SUM($G106:AD106)-SUM($AK106:BG106),ROUND(SUM($G106:AD106)*$E106,2))))))</f>
        <v/>
      </c>
      <c r="BI106" s="278" t="str">
        <f>IF($C106=0,"",IF(AE$82="","",IF(AE$82="Faza inwest.",0,IF($C106=SUM($AK106:BH106),0,IF(SUM($G106:AE106)-SUM($AK106:BH106)&lt;=SUM($G106:AE106)*$E106,SUM($G106:AE106)-SUM($AK106:BH106),ROUND(SUM($G106:AE106)*$E106,2))))))</f>
        <v/>
      </c>
      <c r="BJ106" s="278" t="str">
        <f>IF($C106=0,"",IF(AF$82="","",IF(AF$82="Faza inwest.",0,IF($C106=SUM($AK106:BI106),0,IF(SUM($G106:AF106)-SUM($AK106:BI106)&lt;=SUM($G106:AF106)*$E106,SUM($G106:AF106)-SUM($AK106:BI106),ROUND(SUM($G106:AF106)*$E106,2))))))</f>
        <v/>
      </c>
      <c r="BK106" s="278" t="str">
        <f>IF($C106=0,"",IF(AG$82="","",IF(AG$82="Faza inwest.",0,IF($C106=SUM($AK106:BJ106),0,IF(SUM($G106:AG106)-SUM($AK106:BJ106)&lt;=SUM($G106:AG106)*$E106,SUM($G106:AG106)-SUM($AK106:BJ106),ROUND(SUM($G106:AG106)*$E106,2))))))</f>
        <v/>
      </c>
      <c r="BL106" s="278" t="str">
        <f>IF($C106=0,"",IF(AH$82="","",IF(AH$82="Faza inwest.",0,IF($C106=SUM($AK106:BK106),0,IF(SUM($G106:AH106)-SUM($AK106:BK106)&lt;=SUM($G106:AH106)*$E106,SUM($G106:AH106)-SUM($AK106:BK106),ROUND(SUM($G106:AH106)*$E106,2))))))</f>
        <v/>
      </c>
      <c r="BM106" s="278" t="str">
        <f>IF($C106=0,"",IF(AI$82="","",IF(AI$82="Faza inwest.",0,IF($C106=SUM($AK106:BL106),0,IF(SUM($G106:AI106)-SUM($AK106:BL106)&lt;=SUM($G106:AI106)*$E106,SUM($G106:AI106)-SUM($AK106:BL106),ROUND(SUM($G106:AI106)*$E106,2))))))</f>
        <v/>
      </c>
      <c r="BN106" s="278" t="str">
        <f>IF($C106=0,"",IF(AJ$82="","",IF(AJ$82="Faza inwest.",0,IF($C106=SUM($AK106:BM106),0,IF(SUM($G106:AJ106)-SUM($AK106:BM106)&lt;=SUM($G106:AJ106)*$E106,SUM($G106:AJ106)-SUM($AK106:BM106),ROUND(SUM($G106:AJ106)*$E106,2))))))</f>
        <v/>
      </c>
    </row>
    <row r="107" spans="1:66" s="93" customFormat="1">
      <c r="A107" s="126" t="str">
        <f>IF(B107="","",A106+1)</f>
        <v/>
      </c>
      <c r="B107" s="279"/>
      <c r="C107" s="280"/>
      <c r="D107" s="281"/>
      <c r="E107" s="281"/>
      <c r="F107" s="282" t="str">
        <f t="shared" si="62"/>
        <v/>
      </c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4" t="str">
        <f>IF($C107=0,"",IF(G$82="Faza inwest.",0,ROUND(SUM($G107:G107)*$E107,2)))</f>
        <v/>
      </c>
      <c r="AL107" s="284" t="str">
        <f>IF($C107=0,"",IF(H$82="","",IF(H$82="Faza inwest.",0,IF($C107=SUM($AK107:AK107),0,IF(SUM($G107:H107)-SUM($AK107:AK107)&lt;=SUM($G107:H107)*$E107,SUM($G107:H107)-SUM($AK107:AK107),ROUND(SUM($G107:H107)*$E107,2))))))</f>
        <v/>
      </c>
      <c r="AM107" s="284" t="str">
        <f>IF($C107=0,"",IF(I$82="","",IF(I$82="Faza inwest.",0,IF($C107=SUM($AK107:AL107),0,IF(SUM($G107:I107)-SUM($AK107:AL107)&lt;=SUM($G107:I107)*$E107,SUM($G107:I107)-SUM($AK107:AL107),ROUND(SUM($G107:I107)*$E107,2))))))</f>
        <v/>
      </c>
      <c r="AN107" s="284" t="str">
        <f>IF($C107=0,"",IF(J$82="","",IF(J$82="Faza inwest.",0,IF($C107=SUM($AK107:AM107),0,IF(SUM($G107:J107)-SUM($AK107:AM107)&lt;=SUM($G107:J107)*$E107,SUM($G107:J107)-SUM($AK107:AM107),ROUND(SUM($G107:J107)*$E107,2))))))</f>
        <v/>
      </c>
      <c r="AO107" s="284" t="str">
        <f>IF($C107=0,"",IF(K$82="","",IF(K$82="Faza inwest.",0,IF($C107=SUM($AK107:AN107),0,IF(SUM($G107:K107)-SUM($AK107:AN107)&lt;=SUM($G107:K107)*$E107,SUM($G107:K107)-SUM($AK107:AN107),ROUND(SUM($G107:K107)*$E107,2))))))</f>
        <v/>
      </c>
      <c r="AP107" s="284" t="str">
        <f>IF($C107=0,"",IF(L$82="","",IF(L$82="Faza inwest.",0,IF($C107=SUM($AK107:AO107),0,IF(SUM($G107:L107)-SUM($AK107:AO107)&lt;=SUM($G107:L107)*$E107,SUM($G107:L107)-SUM($AK107:AO107),ROUND(SUM($G107:L107)*$E107,2))))))</f>
        <v/>
      </c>
      <c r="AQ107" s="284" t="str">
        <f>IF($C107=0,"",IF(M$82="","",IF(M$82="Faza inwest.",0,IF($C107=SUM($AK107:AP107),0,IF(SUM($G107:M107)-SUM($AK107:AP107)&lt;=SUM($G107:M107)*$E107,SUM($G107:M107)-SUM($AK107:AP107),ROUND(SUM($G107:M107)*$E107,2))))))</f>
        <v/>
      </c>
      <c r="AR107" s="284" t="str">
        <f>IF($C107=0,"",IF(N$82="","",IF(N$82="Faza inwest.",0,IF($C107=SUM($AK107:AQ107),0,IF(SUM($G107:N107)-SUM($AK107:AQ107)&lt;=SUM($G107:N107)*$E107,SUM($G107:N107)-SUM($AK107:AQ107),ROUND(SUM($G107:N107)*$E107,2))))))</f>
        <v/>
      </c>
      <c r="AS107" s="284" t="str">
        <f>IF($C107=0,"",IF(O$82="","",IF(O$82="Faza inwest.",0,IF($C107=SUM($AK107:AR107),0,IF(SUM($G107:O107)-SUM($AK107:AR107)&lt;=SUM($G107:O107)*$E107,SUM($G107:O107)-SUM($AK107:AR107),ROUND(SUM($G107:O107)*$E107,2))))))</f>
        <v/>
      </c>
      <c r="AT107" s="284" t="str">
        <f>IF($C107=0,"",IF(P$82="","",IF(P$82="Faza inwest.",0,IF($C107=SUM($AK107:AS107),0,IF(SUM($G107:P107)-SUM($AK107:AS107)&lt;=SUM($G107:P107)*$E107,SUM($G107:P107)-SUM($AK107:AS107),ROUND(SUM($G107:P107)*$E107,2))))))</f>
        <v/>
      </c>
      <c r="AU107" s="284" t="str">
        <f>IF($C107=0,"",IF(Q$82="","",IF(Q$82="Faza inwest.",0,IF($C107=SUM($AK107:AT107),0,IF(SUM($G107:Q107)-SUM($AK107:AT107)&lt;=SUM($G107:Q107)*$E107,SUM($G107:Q107)-SUM($AK107:AT107),ROUND(SUM($G107:Q107)*$E107,2))))))</f>
        <v/>
      </c>
      <c r="AV107" s="284" t="str">
        <f>IF($C107=0,"",IF(R$82="","",IF(R$82="Faza inwest.",0,IF($C107=SUM($AK107:AU107),0,IF(SUM($G107:R107)-SUM($AK107:AU107)&lt;=SUM($G107:R107)*$E107,SUM($G107:R107)-SUM($AK107:AU107),ROUND(SUM($G107:R107)*$E107,2))))))</f>
        <v/>
      </c>
      <c r="AW107" s="284" t="str">
        <f>IF($C107=0,"",IF(S$82="","",IF(S$82="Faza inwest.",0,IF($C107=SUM($AK107:AV107),0,IF(SUM($G107:S107)-SUM($AK107:AV107)&lt;=SUM($G107:S107)*$E107,SUM($G107:S107)-SUM($AK107:AV107),ROUND(SUM($G107:S107)*$E107,2))))))</f>
        <v/>
      </c>
      <c r="AX107" s="284" t="str">
        <f>IF($C107=0,"",IF(T$82="","",IF(T$82="Faza inwest.",0,IF($C107=SUM($AK107:AW107),0,IF(SUM($G107:T107)-SUM($AK107:AW107)&lt;=SUM($G107:T107)*$E107,SUM($G107:T107)-SUM($AK107:AW107),ROUND(SUM($G107:T107)*$E107,2))))))</f>
        <v/>
      </c>
      <c r="AY107" s="284" t="str">
        <f>IF($C107=0,"",IF(U$82="","",IF(U$82="Faza inwest.",0,IF($C107=SUM($AK107:AX107),0,IF(SUM($G107:U107)-SUM($AK107:AX107)&lt;=SUM($G107:U107)*$E107,SUM($G107:U107)-SUM($AK107:AX107),ROUND(SUM($G107:U107)*$E107,2))))))</f>
        <v/>
      </c>
      <c r="AZ107" s="284" t="str">
        <f>IF($C107=0,"",IF(V$82="","",IF(V$82="Faza inwest.",0,IF($C107=SUM($AK107:AY107),0,IF(SUM($G107:V107)-SUM($AK107:AY107)&lt;=SUM($G107:V107)*$E107,SUM($G107:V107)-SUM($AK107:AY107),ROUND(SUM($G107:V107)*$E107,2))))))</f>
        <v/>
      </c>
      <c r="BA107" s="284" t="str">
        <f>IF($C107=0,"",IF(W$82="","",IF(W$82="Faza inwest.",0,IF($C107=SUM($AK107:AZ107),0,IF(SUM($G107:W107)-SUM($AK107:AZ107)&lt;=SUM($G107:W107)*$E107,SUM($G107:W107)-SUM($AK107:AZ107),ROUND(SUM($G107:W107)*$E107,2))))))</f>
        <v/>
      </c>
      <c r="BB107" s="284" t="str">
        <f>IF($C107=0,"",IF(X$82="","",IF(X$82="Faza inwest.",0,IF($C107=SUM($AK107:BA107),0,IF(SUM($G107:X107)-SUM($AK107:BA107)&lt;=SUM($G107:X107)*$E107,SUM($G107:X107)-SUM($AK107:BA107),ROUND(SUM($G107:X107)*$E107,2))))))</f>
        <v/>
      </c>
      <c r="BC107" s="284" t="str">
        <f>IF($C107=0,"",IF(Y$82="","",IF(Y$82="Faza inwest.",0,IF($C107=SUM($AK107:BB107),0,IF(SUM($G107:Y107)-SUM($AK107:BB107)&lt;=SUM($G107:Y107)*$E107,SUM($G107:Y107)-SUM($AK107:BB107),ROUND(SUM($G107:Y107)*$E107,2))))))</f>
        <v/>
      </c>
      <c r="BD107" s="284" t="str">
        <f>IF($C107=0,"",IF(Z$82="","",IF(Z$82="Faza inwest.",0,IF($C107=SUM($AK107:BC107),0,IF(SUM($G107:Z107)-SUM($AK107:BC107)&lt;=SUM($G107:Z107)*$E107,SUM($G107:Z107)-SUM($AK107:BC107),ROUND(SUM($G107:Z107)*$E107,2))))))</f>
        <v/>
      </c>
      <c r="BE107" s="284" t="str">
        <f>IF($C107=0,"",IF(AA$82="","",IF(AA$82="Faza inwest.",0,IF($C107=SUM($AK107:BD107),0,IF(SUM($G107:AA107)-SUM($AK107:BD107)&lt;=SUM($G107:AA107)*$E107,SUM($G107:AA107)-SUM($AK107:BD107),ROUND(SUM($G107:AA107)*$E107,2))))))</f>
        <v/>
      </c>
      <c r="BF107" s="284" t="str">
        <f>IF($C107=0,"",IF(AB$82="","",IF(AB$82="Faza inwest.",0,IF($C107=SUM($AK107:BE107),0,IF(SUM($G107:AB107)-SUM($AK107:BE107)&lt;=SUM($G107:AB107)*$E107,SUM($G107:AB107)-SUM($AK107:BE107),ROUND(SUM($G107:AB107)*$E107,2))))))</f>
        <v/>
      </c>
      <c r="BG107" s="284" t="str">
        <f>IF($C107=0,"",IF(AC$82="","",IF(AC$82="Faza inwest.",0,IF($C107=SUM($AK107:BF107),0,IF(SUM($G107:AC107)-SUM($AK107:BF107)&lt;=SUM($G107:AC107)*$E107,SUM($G107:AC107)-SUM($AK107:BF107),ROUND(SUM($G107:AC107)*$E107,2))))))</f>
        <v/>
      </c>
      <c r="BH107" s="284" t="str">
        <f>IF($C107=0,"",IF(AD$82="","",IF(AD$82="Faza inwest.",0,IF($C107=SUM($AK107:BG107),0,IF(SUM($G107:AD107)-SUM($AK107:BG107)&lt;=SUM($G107:AD107)*$E107,SUM($G107:AD107)-SUM($AK107:BG107),ROUND(SUM($G107:AD107)*$E107,2))))))</f>
        <v/>
      </c>
      <c r="BI107" s="284" t="str">
        <f>IF($C107=0,"",IF(AE$82="","",IF(AE$82="Faza inwest.",0,IF($C107=SUM($AK107:BH107),0,IF(SUM($G107:AE107)-SUM($AK107:BH107)&lt;=SUM($G107:AE107)*$E107,SUM($G107:AE107)-SUM($AK107:BH107),ROUND(SUM($G107:AE107)*$E107,2))))))</f>
        <v/>
      </c>
      <c r="BJ107" s="284" t="str">
        <f>IF($C107=0,"",IF(AF$82="","",IF(AF$82="Faza inwest.",0,IF($C107=SUM($AK107:BI107),0,IF(SUM($G107:AF107)-SUM($AK107:BI107)&lt;=SUM($G107:AF107)*$E107,SUM($G107:AF107)-SUM($AK107:BI107),ROUND(SUM($G107:AF107)*$E107,2))))))</f>
        <v/>
      </c>
      <c r="BK107" s="284" t="str">
        <f>IF($C107=0,"",IF(AG$82="","",IF(AG$82="Faza inwest.",0,IF($C107=SUM($AK107:BJ107),0,IF(SUM($G107:AG107)-SUM($AK107:BJ107)&lt;=SUM($G107:AG107)*$E107,SUM($G107:AG107)-SUM($AK107:BJ107),ROUND(SUM($G107:AG107)*$E107,2))))))</f>
        <v/>
      </c>
      <c r="BL107" s="284" t="str">
        <f>IF($C107=0,"",IF(AH$82="","",IF(AH$82="Faza inwest.",0,IF($C107=SUM($AK107:BK107),0,IF(SUM($G107:AH107)-SUM($AK107:BK107)&lt;=SUM($G107:AH107)*$E107,SUM($G107:AH107)-SUM($AK107:BK107),ROUND(SUM($G107:AH107)*$E107,2))))))</f>
        <v/>
      </c>
      <c r="BM107" s="284" t="str">
        <f>IF($C107=0,"",IF(AI$82="","",IF(AI$82="Faza inwest.",0,IF($C107=SUM($AK107:BL107),0,IF(SUM($G107:AI107)-SUM($AK107:BL107)&lt;=SUM($G107:AI107)*$E107,SUM($G107:AI107)-SUM($AK107:BL107),ROUND(SUM($G107:AI107)*$E107,2))))))</f>
        <v/>
      </c>
      <c r="BN107" s="284" t="str">
        <f>IF($C107=0,"",IF(AJ$82="","",IF(AJ$82="Faza inwest.",0,IF($C107=SUM($AK107:BM107),0,IF(SUM($G107:AJ107)-SUM($AK107:BM107)&lt;=SUM($G107:AJ107)*$E107,SUM($G107:AJ107)-SUM($AK107:BM107),ROUND(SUM($G107:AJ107)*$E107,2))))))</f>
        <v/>
      </c>
    </row>
    <row r="108" spans="1:66" s="93" customFormat="1">
      <c r="A108" s="126" t="str">
        <f t="shared" ref="A108:A125" si="63">IF(B108="","",A107+1)</f>
        <v/>
      </c>
      <c r="B108" s="279"/>
      <c r="C108" s="280"/>
      <c r="D108" s="281"/>
      <c r="E108" s="281"/>
      <c r="F108" s="282" t="str">
        <f t="shared" si="62"/>
        <v/>
      </c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3"/>
      <c r="AJ108" s="283"/>
      <c r="AK108" s="284" t="str">
        <f>IF($C108=0,"",IF(G$82="Faza inwest.",0,ROUND(SUM($G108:G108)*$E108,2)))</f>
        <v/>
      </c>
      <c r="AL108" s="284" t="str">
        <f>IF($C108=0,"",IF(H$82="","",IF(H$82="Faza inwest.",0,IF($C108=SUM($AK108:AK108),0,IF(SUM($G108:H108)-SUM($AK108:AK108)&lt;=SUM($G108:H108)*$E108,SUM($G108:H108)-SUM($AK108:AK108),ROUND(SUM($G108:H108)*$E108,2))))))</f>
        <v/>
      </c>
      <c r="AM108" s="284" t="str">
        <f>IF($C108=0,"",IF(I$82="","",IF(I$82="Faza inwest.",0,IF($C108=SUM($AK108:AL108),0,IF(SUM($G108:I108)-SUM($AK108:AL108)&lt;=SUM($G108:I108)*$E108,SUM($G108:I108)-SUM($AK108:AL108),ROUND(SUM($G108:I108)*$E108,2))))))</f>
        <v/>
      </c>
      <c r="AN108" s="284" t="str">
        <f>IF($C108=0,"",IF(J$82="","",IF(J$82="Faza inwest.",0,IF($C108=SUM($AK108:AM108),0,IF(SUM($G108:J108)-SUM($AK108:AM108)&lt;=SUM($G108:J108)*$E108,SUM($G108:J108)-SUM($AK108:AM108),ROUND(SUM($G108:J108)*$E108,2))))))</f>
        <v/>
      </c>
      <c r="AO108" s="284" t="str">
        <f>IF($C108=0,"",IF(K$82="","",IF(K$82="Faza inwest.",0,IF($C108=SUM($AK108:AN108),0,IF(SUM($G108:K108)-SUM($AK108:AN108)&lt;=SUM($G108:K108)*$E108,SUM($G108:K108)-SUM($AK108:AN108),ROUND(SUM($G108:K108)*$E108,2))))))</f>
        <v/>
      </c>
      <c r="AP108" s="284" t="str">
        <f>IF($C108=0,"",IF(L$82="","",IF(L$82="Faza inwest.",0,IF($C108=SUM($AK108:AO108),0,IF(SUM($G108:L108)-SUM($AK108:AO108)&lt;=SUM($G108:L108)*$E108,SUM($G108:L108)-SUM($AK108:AO108),ROUND(SUM($G108:L108)*$E108,2))))))</f>
        <v/>
      </c>
      <c r="AQ108" s="284" t="str">
        <f>IF($C108=0,"",IF(M$82="","",IF(M$82="Faza inwest.",0,IF($C108=SUM($AK108:AP108),0,IF(SUM($G108:M108)-SUM($AK108:AP108)&lt;=SUM($G108:M108)*$E108,SUM($G108:M108)-SUM($AK108:AP108),ROUND(SUM($G108:M108)*$E108,2))))))</f>
        <v/>
      </c>
      <c r="AR108" s="284" t="str">
        <f>IF($C108=0,"",IF(N$82="","",IF(N$82="Faza inwest.",0,IF($C108=SUM($AK108:AQ108),0,IF(SUM($G108:N108)-SUM($AK108:AQ108)&lt;=SUM($G108:N108)*$E108,SUM($G108:N108)-SUM($AK108:AQ108),ROUND(SUM($G108:N108)*$E108,2))))))</f>
        <v/>
      </c>
      <c r="AS108" s="284" t="str">
        <f>IF($C108=0,"",IF(O$82="","",IF(O$82="Faza inwest.",0,IF($C108=SUM($AK108:AR108),0,IF(SUM($G108:O108)-SUM($AK108:AR108)&lt;=SUM($G108:O108)*$E108,SUM($G108:O108)-SUM($AK108:AR108),ROUND(SUM($G108:O108)*$E108,2))))))</f>
        <v/>
      </c>
      <c r="AT108" s="284" t="str">
        <f>IF($C108=0,"",IF(P$82="","",IF(P$82="Faza inwest.",0,IF($C108=SUM($AK108:AS108),0,IF(SUM($G108:P108)-SUM($AK108:AS108)&lt;=SUM($G108:P108)*$E108,SUM($G108:P108)-SUM($AK108:AS108),ROUND(SUM($G108:P108)*$E108,2))))))</f>
        <v/>
      </c>
      <c r="AU108" s="284" t="str">
        <f>IF($C108=0,"",IF(Q$82="","",IF(Q$82="Faza inwest.",0,IF($C108=SUM($AK108:AT108),0,IF(SUM($G108:Q108)-SUM($AK108:AT108)&lt;=SUM($G108:Q108)*$E108,SUM($G108:Q108)-SUM($AK108:AT108),ROUND(SUM($G108:Q108)*$E108,2))))))</f>
        <v/>
      </c>
      <c r="AV108" s="284" t="str">
        <f>IF($C108=0,"",IF(R$82="","",IF(R$82="Faza inwest.",0,IF($C108=SUM($AK108:AU108),0,IF(SUM($G108:R108)-SUM($AK108:AU108)&lt;=SUM($G108:R108)*$E108,SUM($G108:R108)-SUM($AK108:AU108),ROUND(SUM($G108:R108)*$E108,2))))))</f>
        <v/>
      </c>
      <c r="AW108" s="284" t="str">
        <f>IF($C108=0,"",IF(S$82="","",IF(S$82="Faza inwest.",0,IF($C108=SUM($AK108:AV108),0,IF(SUM($G108:S108)-SUM($AK108:AV108)&lt;=SUM($G108:S108)*$E108,SUM($G108:S108)-SUM($AK108:AV108),ROUND(SUM($G108:S108)*$E108,2))))))</f>
        <v/>
      </c>
      <c r="AX108" s="284" t="str">
        <f>IF($C108=0,"",IF(T$82="","",IF(T$82="Faza inwest.",0,IF($C108=SUM($AK108:AW108),0,IF(SUM($G108:T108)-SUM($AK108:AW108)&lt;=SUM($G108:T108)*$E108,SUM($G108:T108)-SUM($AK108:AW108),ROUND(SUM($G108:T108)*$E108,2))))))</f>
        <v/>
      </c>
      <c r="AY108" s="284" t="str">
        <f>IF($C108=0,"",IF(U$82="","",IF(U$82="Faza inwest.",0,IF($C108=SUM($AK108:AX108),0,IF(SUM($G108:U108)-SUM($AK108:AX108)&lt;=SUM($G108:U108)*$E108,SUM($G108:U108)-SUM($AK108:AX108),ROUND(SUM($G108:U108)*$E108,2))))))</f>
        <v/>
      </c>
      <c r="AZ108" s="284" t="str">
        <f>IF($C108=0,"",IF(V$82="","",IF(V$82="Faza inwest.",0,IF($C108=SUM($AK108:AY108),0,IF(SUM($G108:V108)-SUM($AK108:AY108)&lt;=SUM($G108:V108)*$E108,SUM($G108:V108)-SUM($AK108:AY108),ROUND(SUM($G108:V108)*$E108,2))))))</f>
        <v/>
      </c>
      <c r="BA108" s="284" t="str">
        <f>IF($C108=0,"",IF(W$82="","",IF(W$82="Faza inwest.",0,IF($C108=SUM($AK108:AZ108),0,IF(SUM($G108:W108)-SUM($AK108:AZ108)&lt;=SUM($G108:W108)*$E108,SUM($G108:W108)-SUM($AK108:AZ108),ROUND(SUM($G108:W108)*$E108,2))))))</f>
        <v/>
      </c>
      <c r="BB108" s="284" t="str">
        <f>IF($C108=0,"",IF(X$82="","",IF(X$82="Faza inwest.",0,IF($C108=SUM($AK108:BA108),0,IF(SUM($G108:X108)-SUM($AK108:BA108)&lt;=SUM($G108:X108)*$E108,SUM($G108:X108)-SUM($AK108:BA108),ROUND(SUM($G108:X108)*$E108,2))))))</f>
        <v/>
      </c>
      <c r="BC108" s="284" t="str">
        <f>IF($C108=0,"",IF(Y$82="","",IF(Y$82="Faza inwest.",0,IF($C108=SUM($AK108:BB108),0,IF(SUM($G108:Y108)-SUM($AK108:BB108)&lt;=SUM($G108:Y108)*$E108,SUM($G108:Y108)-SUM($AK108:BB108),ROUND(SUM($G108:Y108)*$E108,2))))))</f>
        <v/>
      </c>
      <c r="BD108" s="284" t="str">
        <f>IF($C108=0,"",IF(Z$82="","",IF(Z$82="Faza inwest.",0,IF($C108=SUM($AK108:BC108),0,IF(SUM($G108:Z108)-SUM($AK108:BC108)&lt;=SUM($G108:Z108)*$E108,SUM($G108:Z108)-SUM($AK108:BC108),ROUND(SUM($G108:Z108)*$E108,2))))))</f>
        <v/>
      </c>
      <c r="BE108" s="284" t="str">
        <f>IF($C108=0,"",IF(AA$82="","",IF(AA$82="Faza inwest.",0,IF($C108=SUM($AK108:BD108),0,IF(SUM($G108:AA108)-SUM($AK108:BD108)&lt;=SUM($G108:AA108)*$E108,SUM($G108:AA108)-SUM($AK108:BD108),ROUND(SUM($G108:AA108)*$E108,2))))))</f>
        <v/>
      </c>
      <c r="BF108" s="284" t="str">
        <f>IF($C108=0,"",IF(AB$82="","",IF(AB$82="Faza inwest.",0,IF($C108=SUM($AK108:BE108),0,IF(SUM($G108:AB108)-SUM($AK108:BE108)&lt;=SUM($G108:AB108)*$E108,SUM($G108:AB108)-SUM($AK108:BE108),ROUND(SUM($G108:AB108)*$E108,2))))))</f>
        <v/>
      </c>
      <c r="BG108" s="284" t="str">
        <f>IF($C108=0,"",IF(AC$82="","",IF(AC$82="Faza inwest.",0,IF($C108=SUM($AK108:BF108),0,IF(SUM($G108:AC108)-SUM($AK108:BF108)&lt;=SUM($G108:AC108)*$E108,SUM($G108:AC108)-SUM($AK108:BF108),ROUND(SUM($G108:AC108)*$E108,2))))))</f>
        <v/>
      </c>
      <c r="BH108" s="284" t="str">
        <f>IF($C108=0,"",IF(AD$82="","",IF(AD$82="Faza inwest.",0,IF($C108=SUM($AK108:BG108),0,IF(SUM($G108:AD108)-SUM($AK108:BG108)&lt;=SUM($G108:AD108)*$E108,SUM($G108:AD108)-SUM($AK108:BG108),ROUND(SUM($G108:AD108)*$E108,2))))))</f>
        <v/>
      </c>
      <c r="BI108" s="284" t="str">
        <f>IF($C108=0,"",IF(AE$82="","",IF(AE$82="Faza inwest.",0,IF($C108=SUM($AK108:BH108),0,IF(SUM($G108:AE108)-SUM($AK108:BH108)&lt;=SUM($G108:AE108)*$E108,SUM($G108:AE108)-SUM($AK108:BH108),ROUND(SUM($G108:AE108)*$E108,2))))))</f>
        <v/>
      </c>
      <c r="BJ108" s="284" t="str">
        <f>IF($C108=0,"",IF(AF$82="","",IF(AF$82="Faza inwest.",0,IF($C108=SUM($AK108:BI108),0,IF(SUM($G108:AF108)-SUM($AK108:BI108)&lt;=SUM($G108:AF108)*$E108,SUM($G108:AF108)-SUM($AK108:BI108),ROUND(SUM($G108:AF108)*$E108,2))))))</f>
        <v/>
      </c>
      <c r="BK108" s="284" t="str">
        <f>IF($C108=0,"",IF(AG$82="","",IF(AG$82="Faza inwest.",0,IF($C108=SUM($AK108:BJ108),0,IF(SUM($G108:AG108)-SUM($AK108:BJ108)&lt;=SUM($G108:AG108)*$E108,SUM($G108:AG108)-SUM($AK108:BJ108),ROUND(SUM($G108:AG108)*$E108,2))))))</f>
        <v/>
      </c>
      <c r="BL108" s="284" t="str">
        <f>IF($C108=0,"",IF(AH$82="","",IF(AH$82="Faza inwest.",0,IF($C108=SUM($AK108:BK108),0,IF(SUM($G108:AH108)-SUM($AK108:BK108)&lt;=SUM($G108:AH108)*$E108,SUM($G108:AH108)-SUM($AK108:BK108),ROUND(SUM($G108:AH108)*$E108,2))))))</f>
        <v/>
      </c>
      <c r="BM108" s="284" t="str">
        <f>IF($C108=0,"",IF(AI$82="","",IF(AI$82="Faza inwest.",0,IF($C108=SUM($AK108:BL108),0,IF(SUM($G108:AI108)-SUM($AK108:BL108)&lt;=SUM($G108:AI108)*$E108,SUM($G108:AI108)-SUM($AK108:BL108),ROUND(SUM($G108:AI108)*$E108,2))))))</f>
        <v/>
      </c>
      <c r="BN108" s="284" t="str">
        <f>IF($C108=0,"",IF(AJ$82="","",IF(AJ$82="Faza inwest.",0,IF($C108=SUM($AK108:BM108),0,IF(SUM($G108:AJ108)-SUM($AK108:BM108)&lt;=SUM($G108:AJ108)*$E108,SUM($G108:AJ108)-SUM($AK108:BM108),ROUND(SUM($G108:AJ108)*$E108,2))))))</f>
        <v/>
      </c>
    </row>
    <row r="109" spans="1:66" s="93" customFormat="1">
      <c r="A109" s="126" t="str">
        <f t="shared" si="63"/>
        <v/>
      </c>
      <c r="B109" s="279"/>
      <c r="C109" s="280"/>
      <c r="D109" s="281"/>
      <c r="E109" s="281"/>
      <c r="F109" s="282" t="str">
        <f t="shared" si="62"/>
        <v/>
      </c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3"/>
      <c r="AD109" s="283"/>
      <c r="AE109" s="283"/>
      <c r="AF109" s="283"/>
      <c r="AG109" s="283"/>
      <c r="AH109" s="283"/>
      <c r="AI109" s="283"/>
      <c r="AJ109" s="283"/>
      <c r="AK109" s="284" t="str">
        <f>IF($C109=0,"",IF(G$82="Faza inwest.",0,ROUND(SUM($G109:G109)*$E109,2)))</f>
        <v/>
      </c>
      <c r="AL109" s="284" t="str">
        <f>IF($C109=0,"",IF(H$82="","",IF(H$82="Faza inwest.",0,IF($C109=SUM($AK109:AK109),0,IF(SUM($G109:H109)-SUM($AK109:AK109)&lt;=SUM($G109:H109)*$E109,SUM($G109:H109)-SUM($AK109:AK109),ROUND(SUM($G109:H109)*$E109,2))))))</f>
        <v/>
      </c>
      <c r="AM109" s="284" t="str">
        <f>IF($C109=0,"",IF(I$82="","",IF(I$82="Faza inwest.",0,IF($C109=SUM($AK109:AL109),0,IF(SUM($G109:I109)-SUM($AK109:AL109)&lt;=SUM($G109:I109)*$E109,SUM($G109:I109)-SUM($AK109:AL109),ROUND(SUM($G109:I109)*$E109,2))))))</f>
        <v/>
      </c>
      <c r="AN109" s="284" t="str">
        <f>IF($C109=0,"",IF(J$82="","",IF(J$82="Faza inwest.",0,IF($C109=SUM($AK109:AM109),0,IF(SUM($G109:J109)-SUM($AK109:AM109)&lt;=SUM($G109:J109)*$E109,SUM($G109:J109)-SUM($AK109:AM109),ROUND(SUM($G109:J109)*$E109,2))))))</f>
        <v/>
      </c>
      <c r="AO109" s="284" t="str">
        <f>IF($C109=0,"",IF(K$82="","",IF(K$82="Faza inwest.",0,IF($C109=SUM($AK109:AN109),0,IF(SUM($G109:K109)-SUM($AK109:AN109)&lt;=SUM($G109:K109)*$E109,SUM($G109:K109)-SUM($AK109:AN109),ROUND(SUM($G109:K109)*$E109,2))))))</f>
        <v/>
      </c>
      <c r="AP109" s="284" t="str">
        <f>IF($C109=0,"",IF(L$82="","",IF(L$82="Faza inwest.",0,IF($C109=SUM($AK109:AO109),0,IF(SUM($G109:L109)-SUM($AK109:AO109)&lt;=SUM($G109:L109)*$E109,SUM($G109:L109)-SUM($AK109:AO109),ROUND(SUM($G109:L109)*$E109,2))))))</f>
        <v/>
      </c>
      <c r="AQ109" s="284" t="str">
        <f>IF($C109=0,"",IF(M$82="","",IF(M$82="Faza inwest.",0,IF($C109=SUM($AK109:AP109),0,IF(SUM($G109:M109)-SUM($AK109:AP109)&lt;=SUM($G109:M109)*$E109,SUM($G109:M109)-SUM($AK109:AP109),ROUND(SUM($G109:M109)*$E109,2))))))</f>
        <v/>
      </c>
      <c r="AR109" s="284" t="str">
        <f>IF($C109=0,"",IF(N$82="","",IF(N$82="Faza inwest.",0,IF($C109=SUM($AK109:AQ109),0,IF(SUM($G109:N109)-SUM($AK109:AQ109)&lt;=SUM($G109:N109)*$E109,SUM($G109:N109)-SUM($AK109:AQ109),ROUND(SUM($G109:N109)*$E109,2))))))</f>
        <v/>
      </c>
      <c r="AS109" s="284" t="str">
        <f>IF($C109=0,"",IF(O$82="","",IF(O$82="Faza inwest.",0,IF($C109=SUM($AK109:AR109),0,IF(SUM($G109:O109)-SUM($AK109:AR109)&lt;=SUM($G109:O109)*$E109,SUM($G109:O109)-SUM($AK109:AR109),ROUND(SUM($G109:O109)*$E109,2))))))</f>
        <v/>
      </c>
      <c r="AT109" s="284" t="str">
        <f>IF($C109=0,"",IF(P$82="","",IF(P$82="Faza inwest.",0,IF($C109=SUM($AK109:AS109),0,IF(SUM($G109:P109)-SUM($AK109:AS109)&lt;=SUM($G109:P109)*$E109,SUM($G109:P109)-SUM($AK109:AS109),ROUND(SUM($G109:P109)*$E109,2))))))</f>
        <v/>
      </c>
      <c r="AU109" s="284" t="str">
        <f>IF($C109=0,"",IF(Q$82="","",IF(Q$82="Faza inwest.",0,IF($C109=SUM($AK109:AT109),0,IF(SUM($G109:Q109)-SUM($AK109:AT109)&lt;=SUM($G109:Q109)*$E109,SUM($G109:Q109)-SUM($AK109:AT109),ROUND(SUM($G109:Q109)*$E109,2))))))</f>
        <v/>
      </c>
      <c r="AV109" s="284" t="str">
        <f>IF($C109=0,"",IF(R$82="","",IF(R$82="Faza inwest.",0,IF($C109=SUM($AK109:AU109),0,IF(SUM($G109:R109)-SUM($AK109:AU109)&lt;=SUM($G109:R109)*$E109,SUM($G109:R109)-SUM($AK109:AU109),ROUND(SUM($G109:R109)*$E109,2))))))</f>
        <v/>
      </c>
      <c r="AW109" s="284" t="str">
        <f>IF($C109=0,"",IF(S$82="","",IF(S$82="Faza inwest.",0,IF($C109=SUM($AK109:AV109),0,IF(SUM($G109:S109)-SUM($AK109:AV109)&lt;=SUM($G109:S109)*$E109,SUM($G109:S109)-SUM($AK109:AV109),ROUND(SUM($G109:S109)*$E109,2))))))</f>
        <v/>
      </c>
      <c r="AX109" s="284" t="str">
        <f>IF($C109=0,"",IF(T$82="","",IF(T$82="Faza inwest.",0,IF($C109=SUM($AK109:AW109),0,IF(SUM($G109:T109)-SUM($AK109:AW109)&lt;=SUM($G109:T109)*$E109,SUM($G109:T109)-SUM($AK109:AW109),ROUND(SUM($G109:T109)*$E109,2))))))</f>
        <v/>
      </c>
      <c r="AY109" s="284" t="str">
        <f>IF($C109=0,"",IF(U$82="","",IF(U$82="Faza inwest.",0,IF($C109=SUM($AK109:AX109),0,IF(SUM($G109:U109)-SUM($AK109:AX109)&lt;=SUM($G109:U109)*$E109,SUM($G109:U109)-SUM($AK109:AX109),ROUND(SUM($G109:U109)*$E109,2))))))</f>
        <v/>
      </c>
      <c r="AZ109" s="284" t="str">
        <f>IF($C109=0,"",IF(V$82="","",IF(V$82="Faza inwest.",0,IF($C109=SUM($AK109:AY109),0,IF(SUM($G109:V109)-SUM($AK109:AY109)&lt;=SUM($G109:V109)*$E109,SUM($G109:V109)-SUM($AK109:AY109),ROUND(SUM($G109:V109)*$E109,2))))))</f>
        <v/>
      </c>
      <c r="BA109" s="284" t="str">
        <f>IF($C109=0,"",IF(W$82="","",IF(W$82="Faza inwest.",0,IF($C109=SUM($AK109:AZ109),0,IF(SUM($G109:W109)-SUM($AK109:AZ109)&lt;=SUM($G109:W109)*$E109,SUM($G109:W109)-SUM($AK109:AZ109),ROUND(SUM($G109:W109)*$E109,2))))))</f>
        <v/>
      </c>
      <c r="BB109" s="284" t="str">
        <f>IF($C109=0,"",IF(X$82="","",IF(X$82="Faza inwest.",0,IF($C109=SUM($AK109:BA109),0,IF(SUM($G109:X109)-SUM($AK109:BA109)&lt;=SUM($G109:X109)*$E109,SUM($G109:X109)-SUM($AK109:BA109),ROUND(SUM($G109:X109)*$E109,2))))))</f>
        <v/>
      </c>
      <c r="BC109" s="284" t="str">
        <f>IF($C109=0,"",IF(Y$82="","",IF(Y$82="Faza inwest.",0,IF($C109=SUM($AK109:BB109),0,IF(SUM($G109:Y109)-SUM($AK109:BB109)&lt;=SUM($G109:Y109)*$E109,SUM($G109:Y109)-SUM($AK109:BB109),ROUND(SUM($G109:Y109)*$E109,2))))))</f>
        <v/>
      </c>
      <c r="BD109" s="284" t="str">
        <f>IF($C109=0,"",IF(Z$82="","",IF(Z$82="Faza inwest.",0,IF($C109=SUM($AK109:BC109),0,IF(SUM($G109:Z109)-SUM($AK109:BC109)&lt;=SUM($G109:Z109)*$E109,SUM($G109:Z109)-SUM($AK109:BC109),ROUND(SUM($G109:Z109)*$E109,2))))))</f>
        <v/>
      </c>
      <c r="BE109" s="284" t="str">
        <f>IF($C109=0,"",IF(AA$82="","",IF(AA$82="Faza inwest.",0,IF($C109=SUM($AK109:BD109),0,IF(SUM($G109:AA109)-SUM($AK109:BD109)&lt;=SUM($G109:AA109)*$E109,SUM($G109:AA109)-SUM($AK109:BD109),ROUND(SUM($G109:AA109)*$E109,2))))))</f>
        <v/>
      </c>
      <c r="BF109" s="284" t="str">
        <f>IF($C109=0,"",IF(AB$82="","",IF(AB$82="Faza inwest.",0,IF($C109=SUM($AK109:BE109),0,IF(SUM($G109:AB109)-SUM($AK109:BE109)&lt;=SUM($G109:AB109)*$E109,SUM($G109:AB109)-SUM($AK109:BE109),ROUND(SUM($G109:AB109)*$E109,2))))))</f>
        <v/>
      </c>
      <c r="BG109" s="284" t="str">
        <f>IF($C109=0,"",IF(AC$82="","",IF(AC$82="Faza inwest.",0,IF($C109=SUM($AK109:BF109),0,IF(SUM($G109:AC109)-SUM($AK109:BF109)&lt;=SUM($G109:AC109)*$E109,SUM($G109:AC109)-SUM($AK109:BF109),ROUND(SUM($G109:AC109)*$E109,2))))))</f>
        <v/>
      </c>
      <c r="BH109" s="284" t="str">
        <f>IF($C109=0,"",IF(AD$82="","",IF(AD$82="Faza inwest.",0,IF($C109=SUM($AK109:BG109),0,IF(SUM($G109:AD109)-SUM($AK109:BG109)&lt;=SUM($G109:AD109)*$E109,SUM($G109:AD109)-SUM($AK109:BG109),ROUND(SUM($G109:AD109)*$E109,2))))))</f>
        <v/>
      </c>
      <c r="BI109" s="284" t="str">
        <f>IF($C109=0,"",IF(AE$82="","",IF(AE$82="Faza inwest.",0,IF($C109=SUM($AK109:BH109),0,IF(SUM($G109:AE109)-SUM($AK109:BH109)&lt;=SUM($G109:AE109)*$E109,SUM($G109:AE109)-SUM($AK109:BH109),ROUND(SUM($G109:AE109)*$E109,2))))))</f>
        <v/>
      </c>
      <c r="BJ109" s="284" t="str">
        <f>IF($C109=0,"",IF(AF$82="","",IF(AF$82="Faza inwest.",0,IF($C109=SUM($AK109:BI109),0,IF(SUM($G109:AF109)-SUM($AK109:BI109)&lt;=SUM($G109:AF109)*$E109,SUM($G109:AF109)-SUM($AK109:BI109),ROUND(SUM($G109:AF109)*$E109,2))))))</f>
        <v/>
      </c>
      <c r="BK109" s="284" t="str">
        <f>IF($C109=0,"",IF(AG$82="","",IF(AG$82="Faza inwest.",0,IF($C109=SUM($AK109:BJ109),0,IF(SUM($G109:AG109)-SUM($AK109:BJ109)&lt;=SUM($G109:AG109)*$E109,SUM($G109:AG109)-SUM($AK109:BJ109),ROUND(SUM($G109:AG109)*$E109,2))))))</f>
        <v/>
      </c>
      <c r="BL109" s="284" t="str">
        <f>IF($C109=0,"",IF(AH$82="","",IF(AH$82="Faza inwest.",0,IF($C109=SUM($AK109:BK109),0,IF(SUM($G109:AH109)-SUM($AK109:BK109)&lt;=SUM($G109:AH109)*$E109,SUM($G109:AH109)-SUM($AK109:BK109),ROUND(SUM($G109:AH109)*$E109,2))))))</f>
        <v/>
      </c>
      <c r="BM109" s="284" t="str">
        <f>IF($C109=0,"",IF(AI$82="","",IF(AI$82="Faza inwest.",0,IF($C109=SUM($AK109:BL109),0,IF(SUM($G109:AI109)-SUM($AK109:BL109)&lt;=SUM($G109:AI109)*$E109,SUM($G109:AI109)-SUM($AK109:BL109),ROUND(SUM($G109:AI109)*$E109,2))))))</f>
        <v/>
      </c>
      <c r="BN109" s="284" t="str">
        <f>IF($C109=0,"",IF(AJ$82="","",IF(AJ$82="Faza inwest.",0,IF($C109=SUM($AK109:BM109),0,IF(SUM($G109:AJ109)-SUM($AK109:BM109)&lt;=SUM($G109:AJ109)*$E109,SUM($G109:AJ109)-SUM($AK109:BM109),ROUND(SUM($G109:AJ109)*$E109,2))))))</f>
        <v/>
      </c>
    </row>
    <row r="110" spans="1:66" s="93" customFormat="1">
      <c r="A110" s="126" t="str">
        <f t="shared" si="63"/>
        <v/>
      </c>
      <c r="B110" s="279"/>
      <c r="C110" s="279"/>
      <c r="D110" s="281"/>
      <c r="E110" s="281"/>
      <c r="F110" s="282" t="str">
        <f t="shared" si="62"/>
        <v/>
      </c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4" t="str">
        <f>IF($C110=0,"",IF(G$82="Faza inwest.",0,ROUND(SUM($G110:G110)*$E110,2)))</f>
        <v/>
      </c>
      <c r="AL110" s="284" t="str">
        <f>IF($C110=0,"",IF(H$82="","",IF(H$82="Faza inwest.",0,IF($C110=SUM($AK110:AK110),0,IF(SUM($G110:H110)-SUM($AK110:AK110)&lt;=SUM($G110:H110)*$E110,SUM($G110:H110)-SUM($AK110:AK110),ROUND(SUM($G110:H110)*$E110,2))))))</f>
        <v/>
      </c>
      <c r="AM110" s="284" t="str">
        <f>IF($C110=0,"",IF(I$82="","",IF(I$82="Faza inwest.",0,IF($C110=SUM($AK110:AL110),0,IF(SUM($G110:I110)-SUM($AK110:AL110)&lt;=SUM($G110:I110)*$E110,SUM($G110:I110)-SUM($AK110:AL110),ROUND(SUM($G110:I110)*$E110,2))))))</f>
        <v/>
      </c>
      <c r="AN110" s="284" t="str">
        <f>IF($C110=0,"",IF(J$82="","",IF(J$82="Faza inwest.",0,IF($C110=SUM($AK110:AM110),0,IF(SUM($G110:J110)-SUM($AK110:AM110)&lt;=SUM($G110:J110)*$E110,SUM($G110:J110)-SUM($AK110:AM110),ROUND(SUM($G110:J110)*$E110,2))))))</f>
        <v/>
      </c>
      <c r="AO110" s="284" t="str">
        <f>IF($C110=0,"",IF(K$82="","",IF(K$82="Faza inwest.",0,IF($C110=SUM($AK110:AN110),0,IF(SUM($G110:K110)-SUM($AK110:AN110)&lt;=SUM($G110:K110)*$E110,SUM($G110:K110)-SUM($AK110:AN110),ROUND(SUM($G110:K110)*$E110,2))))))</f>
        <v/>
      </c>
      <c r="AP110" s="284" t="str">
        <f>IF($C110=0,"",IF(L$82="","",IF(L$82="Faza inwest.",0,IF($C110=SUM($AK110:AO110),0,IF(SUM($G110:L110)-SUM($AK110:AO110)&lt;=SUM($G110:L110)*$E110,SUM($G110:L110)-SUM($AK110:AO110),ROUND(SUM($G110:L110)*$E110,2))))))</f>
        <v/>
      </c>
      <c r="AQ110" s="284" t="str">
        <f>IF($C110=0,"",IF(M$82="","",IF(M$82="Faza inwest.",0,IF($C110=SUM($AK110:AP110),0,IF(SUM($G110:M110)-SUM($AK110:AP110)&lt;=SUM($G110:M110)*$E110,SUM($G110:M110)-SUM($AK110:AP110),ROUND(SUM($G110:M110)*$E110,2))))))</f>
        <v/>
      </c>
      <c r="AR110" s="284" t="str">
        <f>IF($C110=0,"",IF(N$82="","",IF(N$82="Faza inwest.",0,IF($C110=SUM($AK110:AQ110),0,IF(SUM($G110:N110)-SUM($AK110:AQ110)&lt;=SUM($G110:N110)*$E110,SUM($G110:N110)-SUM($AK110:AQ110),ROUND(SUM($G110:N110)*$E110,2))))))</f>
        <v/>
      </c>
      <c r="AS110" s="284" t="str">
        <f>IF($C110=0,"",IF(O$82="","",IF(O$82="Faza inwest.",0,IF($C110=SUM($AK110:AR110),0,IF(SUM($G110:O110)-SUM($AK110:AR110)&lt;=SUM($G110:O110)*$E110,SUM($G110:O110)-SUM($AK110:AR110),ROUND(SUM($G110:O110)*$E110,2))))))</f>
        <v/>
      </c>
      <c r="AT110" s="284" t="str">
        <f>IF($C110=0,"",IF(P$82="","",IF(P$82="Faza inwest.",0,IF($C110=SUM($AK110:AS110),0,IF(SUM($G110:P110)-SUM($AK110:AS110)&lt;=SUM($G110:P110)*$E110,SUM($G110:P110)-SUM($AK110:AS110),ROUND(SUM($G110:P110)*$E110,2))))))</f>
        <v/>
      </c>
      <c r="AU110" s="284" t="str">
        <f>IF($C110=0,"",IF(Q$82="","",IF(Q$82="Faza inwest.",0,IF($C110=SUM($AK110:AT110),0,IF(SUM($G110:Q110)-SUM($AK110:AT110)&lt;=SUM($G110:Q110)*$E110,SUM($G110:Q110)-SUM($AK110:AT110),ROUND(SUM($G110:Q110)*$E110,2))))))</f>
        <v/>
      </c>
      <c r="AV110" s="284" t="str">
        <f>IF($C110=0,"",IF(R$82="","",IF(R$82="Faza inwest.",0,IF($C110=SUM($AK110:AU110),0,IF(SUM($G110:R110)-SUM($AK110:AU110)&lt;=SUM($G110:R110)*$E110,SUM($G110:R110)-SUM($AK110:AU110),ROUND(SUM($G110:R110)*$E110,2))))))</f>
        <v/>
      </c>
      <c r="AW110" s="284" t="str">
        <f>IF($C110=0,"",IF(S$82="","",IF(S$82="Faza inwest.",0,IF($C110=SUM($AK110:AV110),0,IF(SUM($G110:S110)-SUM($AK110:AV110)&lt;=SUM($G110:S110)*$E110,SUM($G110:S110)-SUM($AK110:AV110),ROUND(SUM($G110:S110)*$E110,2))))))</f>
        <v/>
      </c>
      <c r="AX110" s="284" t="str">
        <f>IF($C110=0,"",IF(T$82="","",IF(T$82="Faza inwest.",0,IF($C110=SUM($AK110:AW110),0,IF(SUM($G110:T110)-SUM($AK110:AW110)&lt;=SUM($G110:T110)*$E110,SUM($G110:T110)-SUM($AK110:AW110),ROUND(SUM($G110:T110)*$E110,2))))))</f>
        <v/>
      </c>
      <c r="AY110" s="284" t="str">
        <f>IF($C110=0,"",IF(U$82="","",IF(U$82="Faza inwest.",0,IF($C110=SUM($AK110:AX110),0,IF(SUM($G110:U110)-SUM($AK110:AX110)&lt;=SUM($G110:U110)*$E110,SUM($G110:U110)-SUM($AK110:AX110),ROUND(SUM($G110:U110)*$E110,2))))))</f>
        <v/>
      </c>
      <c r="AZ110" s="284" t="str">
        <f>IF($C110=0,"",IF(V$82="","",IF(V$82="Faza inwest.",0,IF($C110=SUM($AK110:AY110),0,IF(SUM($G110:V110)-SUM($AK110:AY110)&lt;=SUM($G110:V110)*$E110,SUM($G110:V110)-SUM($AK110:AY110),ROUND(SUM($G110:V110)*$E110,2))))))</f>
        <v/>
      </c>
      <c r="BA110" s="284" t="str">
        <f>IF($C110=0,"",IF(W$82="","",IF(W$82="Faza inwest.",0,IF($C110=SUM($AK110:AZ110),0,IF(SUM($G110:W110)-SUM($AK110:AZ110)&lt;=SUM($G110:W110)*$E110,SUM($G110:W110)-SUM($AK110:AZ110),ROUND(SUM($G110:W110)*$E110,2))))))</f>
        <v/>
      </c>
      <c r="BB110" s="284" t="str">
        <f>IF($C110=0,"",IF(X$82="","",IF(X$82="Faza inwest.",0,IF($C110=SUM($AK110:BA110),0,IF(SUM($G110:X110)-SUM($AK110:BA110)&lt;=SUM($G110:X110)*$E110,SUM($G110:X110)-SUM($AK110:BA110),ROUND(SUM($G110:X110)*$E110,2))))))</f>
        <v/>
      </c>
      <c r="BC110" s="284" t="str">
        <f>IF($C110=0,"",IF(Y$82="","",IF(Y$82="Faza inwest.",0,IF($C110=SUM($AK110:BB110),0,IF(SUM($G110:Y110)-SUM($AK110:BB110)&lt;=SUM($G110:Y110)*$E110,SUM($G110:Y110)-SUM($AK110:BB110),ROUND(SUM($G110:Y110)*$E110,2))))))</f>
        <v/>
      </c>
      <c r="BD110" s="284" t="str">
        <f>IF($C110=0,"",IF(Z$82="","",IF(Z$82="Faza inwest.",0,IF($C110=SUM($AK110:BC110),0,IF(SUM($G110:Z110)-SUM($AK110:BC110)&lt;=SUM($G110:Z110)*$E110,SUM($G110:Z110)-SUM($AK110:BC110),ROUND(SUM($G110:Z110)*$E110,2))))))</f>
        <v/>
      </c>
      <c r="BE110" s="284" t="str">
        <f>IF($C110=0,"",IF(AA$82="","",IF(AA$82="Faza inwest.",0,IF($C110=SUM($AK110:BD110),0,IF(SUM($G110:AA110)-SUM($AK110:BD110)&lt;=SUM($G110:AA110)*$E110,SUM($G110:AA110)-SUM($AK110:BD110),ROUND(SUM($G110:AA110)*$E110,2))))))</f>
        <v/>
      </c>
      <c r="BF110" s="284" t="str">
        <f>IF($C110=0,"",IF(AB$82="","",IF(AB$82="Faza inwest.",0,IF($C110=SUM($AK110:BE110),0,IF(SUM($G110:AB110)-SUM($AK110:BE110)&lt;=SUM($G110:AB110)*$E110,SUM($G110:AB110)-SUM($AK110:BE110),ROUND(SUM($G110:AB110)*$E110,2))))))</f>
        <v/>
      </c>
      <c r="BG110" s="284" t="str">
        <f>IF($C110=0,"",IF(AC$82="","",IF(AC$82="Faza inwest.",0,IF($C110=SUM($AK110:BF110),0,IF(SUM($G110:AC110)-SUM($AK110:BF110)&lt;=SUM($G110:AC110)*$E110,SUM($G110:AC110)-SUM($AK110:BF110),ROUND(SUM($G110:AC110)*$E110,2))))))</f>
        <v/>
      </c>
      <c r="BH110" s="284" t="str">
        <f>IF($C110=0,"",IF(AD$82="","",IF(AD$82="Faza inwest.",0,IF($C110=SUM($AK110:BG110),0,IF(SUM($G110:AD110)-SUM($AK110:BG110)&lt;=SUM($G110:AD110)*$E110,SUM($G110:AD110)-SUM($AK110:BG110),ROUND(SUM($G110:AD110)*$E110,2))))))</f>
        <v/>
      </c>
      <c r="BI110" s="284" t="str">
        <f>IF($C110=0,"",IF(AE$82="","",IF(AE$82="Faza inwest.",0,IF($C110=SUM($AK110:BH110),0,IF(SUM($G110:AE110)-SUM($AK110:BH110)&lt;=SUM($G110:AE110)*$E110,SUM($G110:AE110)-SUM($AK110:BH110),ROUND(SUM($G110:AE110)*$E110,2))))))</f>
        <v/>
      </c>
      <c r="BJ110" s="284" t="str">
        <f>IF($C110=0,"",IF(AF$82="","",IF(AF$82="Faza inwest.",0,IF($C110=SUM($AK110:BI110),0,IF(SUM($G110:AF110)-SUM($AK110:BI110)&lt;=SUM($G110:AF110)*$E110,SUM($G110:AF110)-SUM($AK110:BI110),ROUND(SUM($G110:AF110)*$E110,2))))))</f>
        <v/>
      </c>
      <c r="BK110" s="284" t="str">
        <f>IF($C110=0,"",IF(AG$82="","",IF(AG$82="Faza inwest.",0,IF($C110=SUM($AK110:BJ110),0,IF(SUM($G110:AG110)-SUM($AK110:BJ110)&lt;=SUM($G110:AG110)*$E110,SUM($G110:AG110)-SUM($AK110:BJ110),ROUND(SUM($G110:AG110)*$E110,2))))))</f>
        <v/>
      </c>
      <c r="BL110" s="284" t="str">
        <f>IF($C110=0,"",IF(AH$82="","",IF(AH$82="Faza inwest.",0,IF($C110=SUM($AK110:BK110),0,IF(SUM($G110:AH110)-SUM($AK110:BK110)&lt;=SUM($G110:AH110)*$E110,SUM($G110:AH110)-SUM($AK110:BK110),ROUND(SUM($G110:AH110)*$E110,2))))))</f>
        <v/>
      </c>
      <c r="BM110" s="284" t="str">
        <f>IF($C110=0,"",IF(AI$82="","",IF(AI$82="Faza inwest.",0,IF($C110=SUM($AK110:BL110),0,IF(SUM($G110:AI110)-SUM($AK110:BL110)&lt;=SUM($G110:AI110)*$E110,SUM($G110:AI110)-SUM($AK110:BL110),ROUND(SUM($G110:AI110)*$E110,2))))))</f>
        <v/>
      </c>
      <c r="BN110" s="284" t="str">
        <f>IF($C110=0,"",IF(AJ$82="","",IF(AJ$82="Faza inwest.",0,IF($C110=SUM($AK110:BM110),0,IF(SUM($G110:AJ110)-SUM($AK110:BM110)&lt;=SUM($G110:AJ110)*$E110,SUM($G110:AJ110)-SUM($AK110:BM110),ROUND(SUM($G110:AJ110)*$E110,2))))))</f>
        <v/>
      </c>
    </row>
    <row r="111" spans="1:66" s="93" customFormat="1">
      <c r="A111" s="126" t="str">
        <f t="shared" si="63"/>
        <v/>
      </c>
      <c r="B111" s="279"/>
      <c r="C111" s="279"/>
      <c r="D111" s="281"/>
      <c r="E111" s="281"/>
      <c r="F111" s="282" t="str">
        <f t="shared" si="62"/>
        <v/>
      </c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4" t="str">
        <f>IF($C111=0,"",IF(G$82="Faza inwest.",0,ROUND(SUM($G111:G111)*$E111,2)))</f>
        <v/>
      </c>
      <c r="AL111" s="284" t="str">
        <f>IF($C111=0,"",IF(H$82="","",IF(H$82="Faza inwest.",0,IF($C111=SUM($AK111:AK111),0,IF(SUM($G111:H111)-SUM($AK111:AK111)&lt;=SUM($G111:H111)*$E111,SUM($G111:H111)-SUM($AK111:AK111),ROUND(SUM($G111:H111)*$E111,2))))))</f>
        <v/>
      </c>
      <c r="AM111" s="284" t="str">
        <f>IF($C111=0,"",IF(I$82="","",IF(I$82="Faza inwest.",0,IF($C111=SUM($AK111:AL111),0,IF(SUM($G111:I111)-SUM($AK111:AL111)&lt;=SUM($G111:I111)*$E111,SUM($G111:I111)-SUM($AK111:AL111),ROUND(SUM($G111:I111)*$E111,2))))))</f>
        <v/>
      </c>
      <c r="AN111" s="284" t="str">
        <f>IF($C111=0,"",IF(J$82="","",IF(J$82="Faza inwest.",0,IF($C111=SUM($AK111:AM111),0,IF(SUM($G111:J111)-SUM($AK111:AM111)&lt;=SUM($G111:J111)*$E111,SUM($G111:J111)-SUM($AK111:AM111),ROUND(SUM($G111:J111)*$E111,2))))))</f>
        <v/>
      </c>
      <c r="AO111" s="284" t="str">
        <f>IF($C111=0,"",IF(K$82="","",IF(K$82="Faza inwest.",0,IF($C111=SUM($AK111:AN111),0,IF(SUM($G111:K111)-SUM($AK111:AN111)&lt;=SUM($G111:K111)*$E111,SUM($G111:K111)-SUM($AK111:AN111),ROUND(SUM($G111:K111)*$E111,2))))))</f>
        <v/>
      </c>
      <c r="AP111" s="284" t="str">
        <f>IF($C111=0,"",IF(L$82="","",IF(L$82="Faza inwest.",0,IF($C111=SUM($AK111:AO111),0,IF(SUM($G111:L111)-SUM($AK111:AO111)&lt;=SUM($G111:L111)*$E111,SUM($G111:L111)-SUM($AK111:AO111),ROUND(SUM($G111:L111)*$E111,2))))))</f>
        <v/>
      </c>
      <c r="AQ111" s="284" t="str">
        <f>IF($C111=0,"",IF(M$82="","",IF(M$82="Faza inwest.",0,IF($C111=SUM($AK111:AP111),0,IF(SUM($G111:M111)-SUM($AK111:AP111)&lt;=SUM($G111:M111)*$E111,SUM($G111:M111)-SUM($AK111:AP111),ROUND(SUM($G111:M111)*$E111,2))))))</f>
        <v/>
      </c>
      <c r="AR111" s="284" t="str">
        <f>IF($C111=0,"",IF(N$82="","",IF(N$82="Faza inwest.",0,IF($C111=SUM($AK111:AQ111),0,IF(SUM($G111:N111)-SUM($AK111:AQ111)&lt;=SUM($G111:N111)*$E111,SUM($G111:N111)-SUM($AK111:AQ111),ROUND(SUM($G111:N111)*$E111,2))))))</f>
        <v/>
      </c>
      <c r="AS111" s="284" t="str">
        <f>IF($C111=0,"",IF(O$82="","",IF(O$82="Faza inwest.",0,IF($C111=SUM($AK111:AR111),0,IF(SUM($G111:O111)-SUM($AK111:AR111)&lt;=SUM($G111:O111)*$E111,SUM($G111:O111)-SUM($AK111:AR111),ROUND(SUM($G111:O111)*$E111,2))))))</f>
        <v/>
      </c>
      <c r="AT111" s="284" t="str">
        <f>IF($C111=0,"",IF(P$82="","",IF(P$82="Faza inwest.",0,IF($C111=SUM($AK111:AS111),0,IF(SUM($G111:P111)-SUM($AK111:AS111)&lt;=SUM($G111:P111)*$E111,SUM($G111:P111)-SUM($AK111:AS111),ROUND(SUM($G111:P111)*$E111,2))))))</f>
        <v/>
      </c>
      <c r="AU111" s="284" t="str">
        <f>IF($C111=0,"",IF(Q$82="","",IF(Q$82="Faza inwest.",0,IF($C111=SUM($AK111:AT111),0,IF(SUM($G111:Q111)-SUM($AK111:AT111)&lt;=SUM($G111:Q111)*$E111,SUM($G111:Q111)-SUM($AK111:AT111),ROUND(SUM($G111:Q111)*$E111,2))))))</f>
        <v/>
      </c>
      <c r="AV111" s="284" t="str">
        <f>IF($C111=0,"",IF(R$82="","",IF(R$82="Faza inwest.",0,IF($C111=SUM($AK111:AU111),0,IF(SUM($G111:R111)-SUM($AK111:AU111)&lt;=SUM($G111:R111)*$E111,SUM($G111:R111)-SUM($AK111:AU111),ROUND(SUM($G111:R111)*$E111,2))))))</f>
        <v/>
      </c>
      <c r="AW111" s="284" t="str">
        <f>IF($C111=0,"",IF(S$82="","",IF(S$82="Faza inwest.",0,IF($C111=SUM($AK111:AV111),0,IF(SUM($G111:S111)-SUM($AK111:AV111)&lt;=SUM($G111:S111)*$E111,SUM($G111:S111)-SUM($AK111:AV111),ROUND(SUM($G111:S111)*$E111,2))))))</f>
        <v/>
      </c>
      <c r="AX111" s="284" t="str">
        <f>IF($C111=0,"",IF(T$82="","",IF(T$82="Faza inwest.",0,IF($C111=SUM($AK111:AW111),0,IF(SUM($G111:T111)-SUM($AK111:AW111)&lt;=SUM($G111:T111)*$E111,SUM($G111:T111)-SUM($AK111:AW111),ROUND(SUM($G111:T111)*$E111,2))))))</f>
        <v/>
      </c>
      <c r="AY111" s="284" t="str">
        <f>IF($C111=0,"",IF(U$82="","",IF(U$82="Faza inwest.",0,IF($C111=SUM($AK111:AX111),0,IF(SUM($G111:U111)-SUM($AK111:AX111)&lt;=SUM($G111:U111)*$E111,SUM($G111:U111)-SUM($AK111:AX111),ROUND(SUM($G111:U111)*$E111,2))))))</f>
        <v/>
      </c>
      <c r="AZ111" s="284" t="str">
        <f>IF($C111=0,"",IF(V$82="","",IF(V$82="Faza inwest.",0,IF($C111=SUM($AK111:AY111),0,IF(SUM($G111:V111)-SUM($AK111:AY111)&lt;=SUM($G111:V111)*$E111,SUM($G111:V111)-SUM($AK111:AY111),ROUND(SUM($G111:V111)*$E111,2))))))</f>
        <v/>
      </c>
      <c r="BA111" s="284" t="str">
        <f>IF($C111=0,"",IF(W$82="","",IF(W$82="Faza inwest.",0,IF($C111=SUM($AK111:AZ111),0,IF(SUM($G111:W111)-SUM($AK111:AZ111)&lt;=SUM($G111:W111)*$E111,SUM($G111:W111)-SUM($AK111:AZ111),ROUND(SUM($G111:W111)*$E111,2))))))</f>
        <v/>
      </c>
      <c r="BB111" s="284" t="str">
        <f>IF($C111=0,"",IF(X$82="","",IF(X$82="Faza inwest.",0,IF($C111=SUM($AK111:BA111),0,IF(SUM($G111:X111)-SUM($AK111:BA111)&lt;=SUM($G111:X111)*$E111,SUM($G111:X111)-SUM($AK111:BA111),ROUND(SUM($G111:X111)*$E111,2))))))</f>
        <v/>
      </c>
      <c r="BC111" s="284" t="str">
        <f>IF($C111=0,"",IF(Y$82="","",IF(Y$82="Faza inwest.",0,IF($C111=SUM($AK111:BB111),0,IF(SUM($G111:Y111)-SUM($AK111:BB111)&lt;=SUM($G111:Y111)*$E111,SUM($G111:Y111)-SUM($AK111:BB111),ROUND(SUM($G111:Y111)*$E111,2))))))</f>
        <v/>
      </c>
      <c r="BD111" s="284" t="str">
        <f>IF($C111=0,"",IF(Z$82="","",IF(Z$82="Faza inwest.",0,IF($C111=SUM($AK111:BC111),0,IF(SUM($G111:Z111)-SUM($AK111:BC111)&lt;=SUM($G111:Z111)*$E111,SUM($G111:Z111)-SUM($AK111:BC111),ROUND(SUM($G111:Z111)*$E111,2))))))</f>
        <v/>
      </c>
      <c r="BE111" s="284" t="str">
        <f>IF($C111=0,"",IF(AA$82="","",IF(AA$82="Faza inwest.",0,IF($C111=SUM($AK111:BD111),0,IF(SUM($G111:AA111)-SUM($AK111:BD111)&lt;=SUM($G111:AA111)*$E111,SUM($G111:AA111)-SUM($AK111:BD111),ROUND(SUM($G111:AA111)*$E111,2))))))</f>
        <v/>
      </c>
      <c r="BF111" s="284" t="str">
        <f>IF($C111=0,"",IF(AB$82="","",IF(AB$82="Faza inwest.",0,IF($C111=SUM($AK111:BE111),0,IF(SUM($G111:AB111)-SUM($AK111:BE111)&lt;=SUM($G111:AB111)*$E111,SUM($G111:AB111)-SUM($AK111:BE111),ROUND(SUM($G111:AB111)*$E111,2))))))</f>
        <v/>
      </c>
      <c r="BG111" s="284" t="str">
        <f>IF($C111=0,"",IF(AC$82="","",IF(AC$82="Faza inwest.",0,IF($C111=SUM($AK111:BF111),0,IF(SUM($G111:AC111)-SUM($AK111:BF111)&lt;=SUM($G111:AC111)*$E111,SUM($G111:AC111)-SUM($AK111:BF111),ROUND(SUM($G111:AC111)*$E111,2))))))</f>
        <v/>
      </c>
      <c r="BH111" s="284" t="str">
        <f>IF($C111=0,"",IF(AD$82="","",IF(AD$82="Faza inwest.",0,IF($C111=SUM($AK111:BG111),0,IF(SUM($G111:AD111)-SUM($AK111:BG111)&lt;=SUM($G111:AD111)*$E111,SUM($G111:AD111)-SUM($AK111:BG111),ROUND(SUM($G111:AD111)*$E111,2))))))</f>
        <v/>
      </c>
      <c r="BI111" s="284" t="str">
        <f>IF($C111=0,"",IF(AE$82="","",IF(AE$82="Faza inwest.",0,IF($C111=SUM($AK111:BH111),0,IF(SUM($G111:AE111)-SUM($AK111:BH111)&lt;=SUM($G111:AE111)*$E111,SUM($G111:AE111)-SUM($AK111:BH111),ROUND(SUM($G111:AE111)*$E111,2))))))</f>
        <v/>
      </c>
      <c r="BJ111" s="284" t="str">
        <f>IF($C111=0,"",IF(AF$82="","",IF(AF$82="Faza inwest.",0,IF($C111=SUM($AK111:BI111),0,IF(SUM($G111:AF111)-SUM($AK111:BI111)&lt;=SUM($G111:AF111)*$E111,SUM($G111:AF111)-SUM($AK111:BI111),ROUND(SUM($G111:AF111)*$E111,2))))))</f>
        <v/>
      </c>
      <c r="BK111" s="284" t="str">
        <f>IF($C111=0,"",IF(AG$82="","",IF(AG$82="Faza inwest.",0,IF($C111=SUM($AK111:BJ111),0,IF(SUM($G111:AG111)-SUM($AK111:BJ111)&lt;=SUM($G111:AG111)*$E111,SUM($G111:AG111)-SUM($AK111:BJ111),ROUND(SUM($G111:AG111)*$E111,2))))))</f>
        <v/>
      </c>
      <c r="BL111" s="284" t="str">
        <f>IF($C111=0,"",IF(AH$82="","",IF(AH$82="Faza inwest.",0,IF($C111=SUM($AK111:BK111),0,IF(SUM($G111:AH111)-SUM($AK111:BK111)&lt;=SUM($G111:AH111)*$E111,SUM($G111:AH111)-SUM($AK111:BK111),ROUND(SUM($G111:AH111)*$E111,2))))))</f>
        <v/>
      </c>
      <c r="BM111" s="284" t="str">
        <f>IF($C111=0,"",IF(AI$82="","",IF(AI$82="Faza inwest.",0,IF($C111=SUM($AK111:BL111),0,IF(SUM($G111:AI111)-SUM($AK111:BL111)&lt;=SUM($G111:AI111)*$E111,SUM($G111:AI111)-SUM($AK111:BL111),ROUND(SUM($G111:AI111)*$E111,2))))))</f>
        <v/>
      </c>
      <c r="BN111" s="284" t="str">
        <f>IF($C111=0,"",IF(AJ$82="","",IF(AJ$82="Faza inwest.",0,IF($C111=SUM($AK111:BM111),0,IF(SUM($G111:AJ111)-SUM($AK111:BM111)&lt;=SUM($G111:AJ111)*$E111,SUM($G111:AJ111)-SUM($AK111:BM111),ROUND(SUM($G111:AJ111)*$E111,2))))))</f>
        <v/>
      </c>
    </row>
    <row r="112" spans="1:66" s="93" customFormat="1">
      <c r="A112" s="126" t="str">
        <f t="shared" si="63"/>
        <v/>
      </c>
      <c r="B112" s="279"/>
      <c r="C112" s="279"/>
      <c r="D112" s="281"/>
      <c r="E112" s="281"/>
      <c r="F112" s="282" t="str">
        <f t="shared" si="62"/>
        <v/>
      </c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4" t="str">
        <f>IF($C112=0,"",IF(G$82="Faza inwest.",0,ROUND(SUM($G112:G112)*$E112,2)))</f>
        <v/>
      </c>
      <c r="AL112" s="284" t="str">
        <f>IF($C112=0,"",IF(H$82="","",IF(H$82="Faza inwest.",0,IF($C112=SUM($AK112:AK112),0,IF(SUM($G112:H112)-SUM($AK112:AK112)&lt;=SUM($G112:H112)*$E112,SUM($G112:H112)-SUM($AK112:AK112),ROUND(SUM($G112:H112)*$E112,2))))))</f>
        <v/>
      </c>
      <c r="AM112" s="284" t="str">
        <f>IF($C112=0,"",IF(I$82="","",IF(I$82="Faza inwest.",0,IF($C112=SUM($AK112:AL112),0,IF(SUM($G112:I112)-SUM($AK112:AL112)&lt;=SUM($G112:I112)*$E112,SUM($G112:I112)-SUM($AK112:AL112),ROUND(SUM($G112:I112)*$E112,2))))))</f>
        <v/>
      </c>
      <c r="AN112" s="284" t="str">
        <f>IF($C112=0,"",IF(J$82="","",IF(J$82="Faza inwest.",0,IF($C112=SUM($AK112:AM112),0,IF(SUM($G112:J112)-SUM($AK112:AM112)&lt;=SUM($G112:J112)*$E112,SUM($G112:J112)-SUM($AK112:AM112),ROUND(SUM($G112:J112)*$E112,2))))))</f>
        <v/>
      </c>
      <c r="AO112" s="284" t="str">
        <f>IF($C112=0,"",IF(K$82="","",IF(K$82="Faza inwest.",0,IF($C112=SUM($AK112:AN112),0,IF(SUM($G112:K112)-SUM($AK112:AN112)&lt;=SUM($G112:K112)*$E112,SUM($G112:K112)-SUM($AK112:AN112),ROUND(SUM($G112:K112)*$E112,2))))))</f>
        <v/>
      </c>
      <c r="AP112" s="284" t="str">
        <f>IF($C112=0,"",IF(L$82="","",IF(L$82="Faza inwest.",0,IF($C112=SUM($AK112:AO112),0,IF(SUM($G112:L112)-SUM($AK112:AO112)&lt;=SUM($G112:L112)*$E112,SUM($G112:L112)-SUM($AK112:AO112),ROUND(SUM($G112:L112)*$E112,2))))))</f>
        <v/>
      </c>
      <c r="AQ112" s="284" t="str">
        <f>IF($C112=0,"",IF(M$82="","",IF(M$82="Faza inwest.",0,IF($C112=SUM($AK112:AP112),0,IF(SUM($G112:M112)-SUM($AK112:AP112)&lt;=SUM($G112:M112)*$E112,SUM($G112:M112)-SUM($AK112:AP112),ROUND(SUM($G112:M112)*$E112,2))))))</f>
        <v/>
      </c>
      <c r="AR112" s="284" t="str">
        <f>IF($C112=0,"",IF(N$82="","",IF(N$82="Faza inwest.",0,IF($C112=SUM($AK112:AQ112),0,IF(SUM($G112:N112)-SUM($AK112:AQ112)&lt;=SUM($G112:N112)*$E112,SUM($G112:N112)-SUM($AK112:AQ112),ROUND(SUM($G112:N112)*$E112,2))))))</f>
        <v/>
      </c>
      <c r="AS112" s="284" t="str">
        <f>IF($C112=0,"",IF(O$82="","",IF(O$82="Faza inwest.",0,IF($C112=SUM($AK112:AR112),0,IF(SUM($G112:O112)-SUM($AK112:AR112)&lt;=SUM($G112:O112)*$E112,SUM($G112:O112)-SUM($AK112:AR112),ROUND(SUM($G112:O112)*$E112,2))))))</f>
        <v/>
      </c>
      <c r="AT112" s="284" t="str">
        <f>IF($C112=0,"",IF(P$82="","",IF(P$82="Faza inwest.",0,IF($C112=SUM($AK112:AS112),0,IF(SUM($G112:P112)-SUM($AK112:AS112)&lt;=SUM($G112:P112)*$E112,SUM($G112:P112)-SUM($AK112:AS112),ROUND(SUM($G112:P112)*$E112,2))))))</f>
        <v/>
      </c>
      <c r="AU112" s="284" t="str">
        <f>IF($C112=0,"",IF(Q$82="","",IF(Q$82="Faza inwest.",0,IF($C112=SUM($AK112:AT112),0,IF(SUM($G112:Q112)-SUM($AK112:AT112)&lt;=SUM($G112:Q112)*$E112,SUM($G112:Q112)-SUM($AK112:AT112),ROUND(SUM($G112:Q112)*$E112,2))))))</f>
        <v/>
      </c>
      <c r="AV112" s="284" t="str">
        <f>IF($C112=0,"",IF(R$82="","",IF(R$82="Faza inwest.",0,IF($C112=SUM($AK112:AU112),0,IF(SUM($G112:R112)-SUM($AK112:AU112)&lt;=SUM($G112:R112)*$E112,SUM($G112:R112)-SUM($AK112:AU112),ROUND(SUM($G112:R112)*$E112,2))))))</f>
        <v/>
      </c>
      <c r="AW112" s="284" t="str">
        <f>IF($C112=0,"",IF(S$82="","",IF(S$82="Faza inwest.",0,IF($C112=SUM($AK112:AV112),0,IF(SUM($G112:S112)-SUM($AK112:AV112)&lt;=SUM($G112:S112)*$E112,SUM($G112:S112)-SUM($AK112:AV112),ROUND(SUM($G112:S112)*$E112,2))))))</f>
        <v/>
      </c>
      <c r="AX112" s="284" t="str">
        <f>IF($C112=0,"",IF(T$82="","",IF(T$82="Faza inwest.",0,IF($C112=SUM($AK112:AW112),0,IF(SUM($G112:T112)-SUM($AK112:AW112)&lt;=SUM($G112:T112)*$E112,SUM($G112:T112)-SUM($AK112:AW112),ROUND(SUM($G112:T112)*$E112,2))))))</f>
        <v/>
      </c>
      <c r="AY112" s="284" t="str">
        <f>IF($C112=0,"",IF(U$82="","",IF(U$82="Faza inwest.",0,IF($C112=SUM($AK112:AX112),0,IF(SUM($G112:U112)-SUM($AK112:AX112)&lt;=SUM($G112:U112)*$E112,SUM($G112:U112)-SUM($AK112:AX112),ROUND(SUM($G112:U112)*$E112,2))))))</f>
        <v/>
      </c>
      <c r="AZ112" s="284" t="str">
        <f>IF($C112=0,"",IF(V$82="","",IF(V$82="Faza inwest.",0,IF($C112=SUM($AK112:AY112),0,IF(SUM($G112:V112)-SUM($AK112:AY112)&lt;=SUM($G112:V112)*$E112,SUM($G112:V112)-SUM($AK112:AY112),ROUND(SUM($G112:V112)*$E112,2))))))</f>
        <v/>
      </c>
      <c r="BA112" s="284" t="str">
        <f>IF($C112=0,"",IF(W$82="","",IF(W$82="Faza inwest.",0,IF($C112=SUM($AK112:AZ112),0,IF(SUM($G112:W112)-SUM($AK112:AZ112)&lt;=SUM($G112:W112)*$E112,SUM($G112:W112)-SUM($AK112:AZ112),ROUND(SUM($G112:W112)*$E112,2))))))</f>
        <v/>
      </c>
      <c r="BB112" s="284" t="str">
        <f>IF($C112=0,"",IF(X$82="","",IF(X$82="Faza inwest.",0,IF($C112=SUM($AK112:BA112),0,IF(SUM($G112:X112)-SUM($AK112:BA112)&lt;=SUM($G112:X112)*$E112,SUM($G112:X112)-SUM($AK112:BA112),ROUND(SUM($G112:X112)*$E112,2))))))</f>
        <v/>
      </c>
      <c r="BC112" s="284" t="str">
        <f>IF($C112=0,"",IF(Y$82="","",IF(Y$82="Faza inwest.",0,IF($C112=SUM($AK112:BB112),0,IF(SUM($G112:Y112)-SUM($AK112:BB112)&lt;=SUM($G112:Y112)*$E112,SUM($G112:Y112)-SUM($AK112:BB112),ROUND(SUM($G112:Y112)*$E112,2))))))</f>
        <v/>
      </c>
      <c r="BD112" s="284" t="str">
        <f>IF($C112=0,"",IF(Z$82="","",IF(Z$82="Faza inwest.",0,IF($C112=SUM($AK112:BC112),0,IF(SUM($G112:Z112)-SUM($AK112:BC112)&lt;=SUM($G112:Z112)*$E112,SUM($G112:Z112)-SUM($AK112:BC112),ROUND(SUM($G112:Z112)*$E112,2))))))</f>
        <v/>
      </c>
      <c r="BE112" s="284" t="str">
        <f>IF($C112=0,"",IF(AA$82="","",IF(AA$82="Faza inwest.",0,IF($C112=SUM($AK112:BD112),0,IF(SUM($G112:AA112)-SUM($AK112:BD112)&lt;=SUM($G112:AA112)*$E112,SUM($G112:AA112)-SUM($AK112:BD112),ROUND(SUM($G112:AA112)*$E112,2))))))</f>
        <v/>
      </c>
      <c r="BF112" s="284" t="str">
        <f>IF($C112=0,"",IF(AB$82="","",IF(AB$82="Faza inwest.",0,IF($C112=SUM($AK112:BE112),0,IF(SUM($G112:AB112)-SUM($AK112:BE112)&lt;=SUM($G112:AB112)*$E112,SUM($G112:AB112)-SUM($AK112:BE112),ROUND(SUM($G112:AB112)*$E112,2))))))</f>
        <v/>
      </c>
      <c r="BG112" s="284" t="str">
        <f>IF($C112=0,"",IF(AC$82="","",IF(AC$82="Faza inwest.",0,IF($C112=SUM($AK112:BF112),0,IF(SUM($G112:AC112)-SUM($AK112:BF112)&lt;=SUM($G112:AC112)*$E112,SUM($G112:AC112)-SUM($AK112:BF112),ROUND(SUM($G112:AC112)*$E112,2))))))</f>
        <v/>
      </c>
      <c r="BH112" s="284" t="str">
        <f>IF($C112=0,"",IF(AD$82="","",IF(AD$82="Faza inwest.",0,IF($C112=SUM($AK112:BG112),0,IF(SUM($G112:AD112)-SUM($AK112:BG112)&lt;=SUM($G112:AD112)*$E112,SUM($G112:AD112)-SUM($AK112:BG112),ROUND(SUM($G112:AD112)*$E112,2))))))</f>
        <v/>
      </c>
      <c r="BI112" s="284" t="str">
        <f>IF($C112=0,"",IF(AE$82="","",IF(AE$82="Faza inwest.",0,IF($C112=SUM($AK112:BH112),0,IF(SUM($G112:AE112)-SUM($AK112:BH112)&lt;=SUM($G112:AE112)*$E112,SUM($G112:AE112)-SUM($AK112:BH112),ROUND(SUM($G112:AE112)*$E112,2))))))</f>
        <v/>
      </c>
      <c r="BJ112" s="284" t="str">
        <f>IF($C112=0,"",IF(AF$82="","",IF(AF$82="Faza inwest.",0,IF($C112=SUM($AK112:BI112),0,IF(SUM($G112:AF112)-SUM($AK112:BI112)&lt;=SUM($G112:AF112)*$E112,SUM($G112:AF112)-SUM($AK112:BI112),ROUND(SUM($G112:AF112)*$E112,2))))))</f>
        <v/>
      </c>
      <c r="BK112" s="284" t="str">
        <f>IF($C112=0,"",IF(AG$82="","",IF(AG$82="Faza inwest.",0,IF($C112=SUM($AK112:BJ112),0,IF(SUM($G112:AG112)-SUM($AK112:BJ112)&lt;=SUM($G112:AG112)*$E112,SUM($G112:AG112)-SUM($AK112:BJ112),ROUND(SUM($G112:AG112)*$E112,2))))))</f>
        <v/>
      </c>
      <c r="BL112" s="284" t="str">
        <f>IF($C112=0,"",IF(AH$82="","",IF(AH$82="Faza inwest.",0,IF($C112=SUM($AK112:BK112),0,IF(SUM($G112:AH112)-SUM($AK112:BK112)&lt;=SUM($G112:AH112)*$E112,SUM($G112:AH112)-SUM($AK112:BK112),ROUND(SUM($G112:AH112)*$E112,2))))))</f>
        <v/>
      </c>
      <c r="BM112" s="284" t="str">
        <f>IF($C112=0,"",IF(AI$82="","",IF(AI$82="Faza inwest.",0,IF($C112=SUM($AK112:BL112),0,IF(SUM($G112:AI112)-SUM($AK112:BL112)&lt;=SUM($G112:AI112)*$E112,SUM($G112:AI112)-SUM($AK112:BL112),ROUND(SUM($G112:AI112)*$E112,2))))))</f>
        <v/>
      </c>
      <c r="BN112" s="284" t="str">
        <f>IF($C112=0,"",IF(AJ$82="","",IF(AJ$82="Faza inwest.",0,IF($C112=SUM($AK112:BM112),0,IF(SUM($G112:AJ112)-SUM($AK112:BM112)&lt;=SUM($G112:AJ112)*$E112,SUM($G112:AJ112)-SUM($AK112:BM112),ROUND(SUM($G112:AJ112)*$E112,2))))))</f>
        <v/>
      </c>
    </row>
    <row r="113" spans="1:66" s="93" customFormat="1">
      <c r="A113" s="126" t="str">
        <f t="shared" si="63"/>
        <v/>
      </c>
      <c r="B113" s="279"/>
      <c r="C113" s="279"/>
      <c r="D113" s="281"/>
      <c r="E113" s="281"/>
      <c r="F113" s="282" t="str">
        <f t="shared" si="62"/>
        <v/>
      </c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4" t="str">
        <f>IF($C113=0,"",IF(G$82="Faza inwest.",0,ROUND(SUM($G113:G113)*$E113,2)))</f>
        <v/>
      </c>
      <c r="AL113" s="284" t="str">
        <f>IF($C113=0,"",IF(H$82="","",IF(H$82="Faza inwest.",0,IF($C113=SUM($AK113:AK113),0,IF(SUM($G113:H113)-SUM($AK113:AK113)&lt;=SUM($G113:H113)*$E113,SUM($G113:H113)-SUM($AK113:AK113),ROUND(SUM($G113:H113)*$E113,2))))))</f>
        <v/>
      </c>
      <c r="AM113" s="284" t="str">
        <f>IF($C113=0,"",IF(I$82="","",IF(I$82="Faza inwest.",0,IF($C113=SUM($AK113:AL113),0,IF(SUM($G113:I113)-SUM($AK113:AL113)&lt;=SUM($G113:I113)*$E113,SUM($G113:I113)-SUM($AK113:AL113),ROUND(SUM($G113:I113)*$E113,2))))))</f>
        <v/>
      </c>
      <c r="AN113" s="284" t="str">
        <f>IF($C113=0,"",IF(J$82="","",IF(J$82="Faza inwest.",0,IF($C113=SUM($AK113:AM113),0,IF(SUM($G113:J113)-SUM($AK113:AM113)&lt;=SUM($G113:J113)*$E113,SUM($G113:J113)-SUM($AK113:AM113),ROUND(SUM($G113:J113)*$E113,2))))))</f>
        <v/>
      </c>
      <c r="AO113" s="284" t="str">
        <f>IF($C113=0,"",IF(K$82="","",IF(K$82="Faza inwest.",0,IF($C113=SUM($AK113:AN113),0,IF(SUM($G113:K113)-SUM($AK113:AN113)&lt;=SUM($G113:K113)*$E113,SUM($G113:K113)-SUM($AK113:AN113),ROUND(SUM($G113:K113)*$E113,2))))))</f>
        <v/>
      </c>
      <c r="AP113" s="284" t="str">
        <f>IF($C113=0,"",IF(L$82="","",IF(L$82="Faza inwest.",0,IF($C113=SUM($AK113:AO113),0,IF(SUM($G113:L113)-SUM($AK113:AO113)&lt;=SUM($G113:L113)*$E113,SUM($G113:L113)-SUM($AK113:AO113),ROUND(SUM($G113:L113)*$E113,2))))))</f>
        <v/>
      </c>
      <c r="AQ113" s="284" t="str">
        <f>IF($C113=0,"",IF(M$82="","",IF(M$82="Faza inwest.",0,IF($C113=SUM($AK113:AP113),0,IF(SUM($G113:M113)-SUM($AK113:AP113)&lt;=SUM($G113:M113)*$E113,SUM($G113:M113)-SUM($AK113:AP113),ROUND(SUM($G113:M113)*$E113,2))))))</f>
        <v/>
      </c>
      <c r="AR113" s="284" t="str">
        <f>IF($C113=0,"",IF(N$82="","",IF(N$82="Faza inwest.",0,IF($C113=SUM($AK113:AQ113),0,IF(SUM($G113:N113)-SUM($AK113:AQ113)&lt;=SUM($G113:N113)*$E113,SUM($G113:N113)-SUM($AK113:AQ113),ROUND(SUM($G113:N113)*$E113,2))))))</f>
        <v/>
      </c>
      <c r="AS113" s="284" t="str">
        <f>IF($C113=0,"",IF(O$82="","",IF(O$82="Faza inwest.",0,IF($C113=SUM($AK113:AR113),0,IF(SUM($G113:O113)-SUM($AK113:AR113)&lt;=SUM($G113:O113)*$E113,SUM($G113:O113)-SUM($AK113:AR113),ROUND(SUM($G113:O113)*$E113,2))))))</f>
        <v/>
      </c>
      <c r="AT113" s="284" t="str">
        <f>IF($C113=0,"",IF(P$82="","",IF(P$82="Faza inwest.",0,IF($C113=SUM($AK113:AS113),0,IF(SUM($G113:P113)-SUM($AK113:AS113)&lt;=SUM($G113:P113)*$E113,SUM($G113:P113)-SUM($AK113:AS113),ROUND(SUM($G113:P113)*$E113,2))))))</f>
        <v/>
      </c>
      <c r="AU113" s="284" t="str">
        <f>IF($C113=0,"",IF(Q$82="","",IF(Q$82="Faza inwest.",0,IF($C113=SUM($AK113:AT113),0,IF(SUM($G113:Q113)-SUM($AK113:AT113)&lt;=SUM($G113:Q113)*$E113,SUM($G113:Q113)-SUM($AK113:AT113),ROUND(SUM($G113:Q113)*$E113,2))))))</f>
        <v/>
      </c>
      <c r="AV113" s="284" t="str">
        <f>IF($C113=0,"",IF(R$82="","",IF(R$82="Faza inwest.",0,IF($C113=SUM($AK113:AU113),0,IF(SUM($G113:R113)-SUM($AK113:AU113)&lt;=SUM($G113:R113)*$E113,SUM($G113:R113)-SUM($AK113:AU113),ROUND(SUM($G113:R113)*$E113,2))))))</f>
        <v/>
      </c>
      <c r="AW113" s="284" t="str">
        <f>IF($C113=0,"",IF(S$82="","",IF(S$82="Faza inwest.",0,IF($C113=SUM($AK113:AV113),0,IF(SUM($G113:S113)-SUM($AK113:AV113)&lt;=SUM($G113:S113)*$E113,SUM($G113:S113)-SUM($AK113:AV113),ROUND(SUM($G113:S113)*$E113,2))))))</f>
        <v/>
      </c>
      <c r="AX113" s="284" t="str">
        <f>IF($C113=0,"",IF(T$82="","",IF(T$82="Faza inwest.",0,IF($C113=SUM($AK113:AW113),0,IF(SUM($G113:T113)-SUM($AK113:AW113)&lt;=SUM($G113:T113)*$E113,SUM($G113:T113)-SUM($AK113:AW113),ROUND(SUM($G113:T113)*$E113,2))))))</f>
        <v/>
      </c>
      <c r="AY113" s="284" t="str">
        <f>IF($C113=0,"",IF(U$82="","",IF(U$82="Faza inwest.",0,IF($C113=SUM($AK113:AX113),0,IF(SUM($G113:U113)-SUM($AK113:AX113)&lt;=SUM($G113:U113)*$E113,SUM($G113:U113)-SUM($AK113:AX113),ROUND(SUM($G113:U113)*$E113,2))))))</f>
        <v/>
      </c>
      <c r="AZ113" s="284" t="str">
        <f>IF($C113=0,"",IF(V$82="","",IF(V$82="Faza inwest.",0,IF($C113=SUM($AK113:AY113),0,IF(SUM($G113:V113)-SUM($AK113:AY113)&lt;=SUM($G113:V113)*$E113,SUM($G113:V113)-SUM($AK113:AY113),ROUND(SUM($G113:V113)*$E113,2))))))</f>
        <v/>
      </c>
      <c r="BA113" s="284" t="str">
        <f>IF($C113=0,"",IF(W$82="","",IF(W$82="Faza inwest.",0,IF($C113=SUM($AK113:AZ113),0,IF(SUM($G113:W113)-SUM($AK113:AZ113)&lt;=SUM($G113:W113)*$E113,SUM($G113:W113)-SUM($AK113:AZ113),ROUND(SUM($G113:W113)*$E113,2))))))</f>
        <v/>
      </c>
      <c r="BB113" s="284" t="str">
        <f>IF($C113=0,"",IF(X$82="","",IF(X$82="Faza inwest.",0,IF($C113=SUM($AK113:BA113),0,IF(SUM($G113:X113)-SUM($AK113:BA113)&lt;=SUM($G113:X113)*$E113,SUM($G113:X113)-SUM($AK113:BA113),ROUND(SUM($G113:X113)*$E113,2))))))</f>
        <v/>
      </c>
      <c r="BC113" s="284" t="str">
        <f>IF($C113=0,"",IF(Y$82="","",IF(Y$82="Faza inwest.",0,IF($C113=SUM($AK113:BB113),0,IF(SUM($G113:Y113)-SUM($AK113:BB113)&lt;=SUM($G113:Y113)*$E113,SUM($G113:Y113)-SUM($AK113:BB113),ROUND(SUM($G113:Y113)*$E113,2))))))</f>
        <v/>
      </c>
      <c r="BD113" s="284" t="str">
        <f>IF($C113=0,"",IF(Z$82="","",IF(Z$82="Faza inwest.",0,IF($C113=SUM($AK113:BC113),0,IF(SUM($G113:Z113)-SUM($AK113:BC113)&lt;=SUM($G113:Z113)*$E113,SUM($G113:Z113)-SUM($AK113:BC113),ROUND(SUM($G113:Z113)*$E113,2))))))</f>
        <v/>
      </c>
      <c r="BE113" s="284" t="str">
        <f>IF($C113=0,"",IF(AA$82="","",IF(AA$82="Faza inwest.",0,IF($C113=SUM($AK113:BD113),0,IF(SUM($G113:AA113)-SUM($AK113:BD113)&lt;=SUM($G113:AA113)*$E113,SUM($G113:AA113)-SUM($AK113:BD113),ROUND(SUM($G113:AA113)*$E113,2))))))</f>
        <v/>
      </c>
      <c r="BF113" s="284" t="str">
        <f>IF($C113=0,"",IF(AB$82="","",IF(AB$82="Faza inwest.",0,IF($C113=SUM($AK113:BE113),0,IF(SUM($G113:AB113)-SUM($AK113:BE113)&lt;=SUM($G113:AB113)*$E113,SUM($G113:AB113)-SUM($AK113:BE113),ROUND(SUM($G113:AB113)*$E113,2))))))</f>
        <v/>
      </c>
      <c r="BG113" s="284" t="str">
        <f>IF($C113=0,"",IF(AC$82="","",IF(AC$82="Faza inwest.",0,IF($C113=SUM($AK113:BF113),0,IF(SUM($G113:AC113)-SUM($AK113:BF113)&lt;=SUM($G113:AC113)*$E113,SUM($G113:AC113)-SUM($AK113:BF113),ROUND(SUM($G113:AC113)*$E113,2))))))</f>
        <v/>
      </c>
      <c r="BH113" s="284" t="str">
        <f>IF($C113=0,"",IF(AD$82="","",IF(AD$82="Faza inwest.",0,IF($C113=SUM($AK113:BG113),0,IF(SUM($G113:AD113)-SUM($AK113:BG113)&lt;=SUM($G113:AD113)*$E113,SUM($G113:AD113)-SUM($AK113:BG113),ROUND(SUM($G113:AD113)*$E113,2))))))</f>
        <v/>
      </c>
      <c r="BI113" s="284" t="str">
        <f>IF($C113=0,"",IF(AE$82="","",IF(AE$82="Faza inwest.",0,IF($C113=SUM($AK113:BH113),0,IF(SUM($G113:AE113)-SUM($AK113:BH113)&lt;=SUM($G113:AE113)*$E113,SUM($G113:AE113)-SUM($AK113:BH113),ROUND(SUM($G113:AE113)*$E113,2))))))</f>
        <v/>
      </c>
      <c r="BJ113" s="284" t="str">
        <f>IF($C113=0,"",IF(AF$82="","",IF(AF$82="Faza inwest.",0,IF($C113=SUM($AK113:BI113),0,IF(SUM($G113:AF113)-SUM($AK113:BI113)&lt;=SUM($G113:AF113)*$E113,SUM($G113:AF113)-SUM($AK113:BI113),ROUND(SUM($G113:AF113)*$E113,2))))))</f>
        <v/>
      </c>
      <c r="BK113" s="284" t="str">
        <f>IF($C113=0,"",IF(AG$82="","",IF(AG$82="Faza inwest.",0,IF($C113=SUM($AK113:BJ113),0,IF(SUM($G113:AG113)-SUM($AK113:BJ113)&lt;=SUM($G113:AG113)*$E113,SUM($G113:AG113)-SUM($AK113:BJ113),ROUND(SUM($G113:AG113)*$E113,2))))))</f>
        <v/>
      </c>
      <c r="BL113" s="284" t="str">
        <f>IF($C113=0,"",IF(AH$82="","",IF(AH$82="Faza inwest.",0,IF($C113=SUM($AK113:BK113),0,IF(SUM($G113:AH113)-SUM($AK113:BK113)&lt;=SUM($G113:AH113)*$E113,SUM($G113:AH113)-SUM($AK113:BK113),ROUND(SUM($G113:AH113)*$E113,2))))))</f>
        <v/>
      </c>
      <c r="BM113" s="284" t="str">
        <f>IF($C113=0,"",IF(AI$82="","",IF(AI$82="Faza inwest.",0,IF($C113=SUM($AK113:BL113),0,IF(SUM($G113:AI113)-SUM($AK113:BL113)&lt;=SUM($G113:AI113)*$E113,SUM($G113:AI113)-SUM($AK113:BL113),ROUND(SUM($G113:AI113)*$E113,2))))))</f>
        <v/>
      </c>
      <c r="BN113" s="284" t="str">
        <f>IF($C113=0,"",IF(AJ$82="","",IF(AJ$82="Faza inwest.",0,IF($C113=SUM($AK113:BM113),0,IF(SUM($G113:AJ113)-SUM($AK113:BM113)&lt;=SUM($G113:AJ113)*$E113,SUM($G113:AJ113)-SUM($AK113:BM113),ROUND(SUM($G113:AJ113)*$E113,2))))))</f>
        <v/>
      </c>
    </row>
    <row r="114" spans="1:66" s="93" customFormat="1">
      <c r="A114" s="126" t="str">
        <f t="shared" si="63"/>
        <v/>
      </c>
      <c r="B114" s="279"/>
      <c r="C114" s="279"/>
      <c r="D114" s="281"/>
      <c r="E114" s="281"/>
      <c r="F114" s="282" t="str">
        <f t="shared" si="62"/>
        <v/>
      </c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3"/>
      <c r="AF114" s="283"/>
      <c r="AG114" s="283"/>
      <c r="AH114" s="283"/>
      <c r="AI114" s="283"/>
      <c r="AJ114" s="283"/>
      <c r="AK114" s="284" t="str">
        <f>IF($C114=0,"",IF(G$82="Faza inwest.",0,ROUND(SUM($G114:G114)*$E114,2)))</f>
        <v/>
      </c>
      <c r="AL114" s="284" t="str">
        <f>IF($C114=0,"",IF(H$82="","",IF(H$82="Faza inwest.",0,IF($C114=SUM($AK114:AK114),0,IF(SUM($G114:H114)-SUM($AK114:AK114)&lt;=SUM($G114:H114)*$E114,SUM($G114:H114)-SUM($AK114:AK114),ROUND(SUM($G114:H114)*$E114,2))))))</f>
        <v/>
      </c>
      <c r="AM114" s="284" t="str">
        <f>IF($C114=0,"",IF(I$82="","",IF(I$82="Faza inwest.",0,IF($C114=SUM($AK114:AL114),0,IF(SUM($G114:I114)-SUM($AK114:AL114)&lt;=SUM($G114:I114)*$E114,SUM($G114:I114)-SUM($AK114:AL114),ROUND(SUM($G114:I114)*$E114,2))))))</f>
        <v/>
      </c>
      <c r="AN114" s="284" t="str">
        <f>IF($C114=0,"",IF(J$82="","",IF(J$82="Faza inwest.",0,IF($C114=SUM($AK114:AM114),0,IF(SUM($G114:J114)-SUM($AK114:AM114)&lt;=SUM($G114:J114)*$E114,SUM($G114:J114)-SUM($AK114:AM114),ROUND(SUM($G114:J114)*$E114,2))))))</f>
        <v/>
      </c>
      <c r="AO114" s="284" t="str">
        <f>IF($C114=0,"",IF(K$82="","",IF(K$82="Faza inwest.",0,IF($C114=SUM($AK114:AN114),0,IF(SUM($G114:K114)-SUM($AK114:AN114)&lt;=SUM($G114:K114)*$E114,SUM($G114:K114)-SUM($AK114:AN114),ROUND(SUM($G114:K114)*$E114,2))))))</f>
        <v/>
      </c>
      <c r="AP114" s="284" t="str">
        <f>IF($C114=0,"",IF(L$82="","",IF(L$82="Faza inwest.",0,IF($C114=SUM($AK114:AO114),0,IF(SUM($G114:L114)-SUM($AK114:AO114)&lt;=SUM($G114:L114)*$E114,SUM($G114:L114)-SUM($AK114:AO114),ROUND(SUM($G114:L114)*$E114,2))))))</f>
        <v/>
      </c>
      <c r="AQ114" s="284" t="str">
        <f>IF($C114=0,"",IF(M$82="","",IF(M$82="Faza inwest.",0,IF($C114=SUM($AK114:AP114),0,IF(SUM($G114:M114)-SUM($AK114:AP114)&lt;=SUM($G114:M114)*$E114,SUM($G114:M114)-SUM($AK114:AP114),ROUND(SUM($G114:M114)*$E114,2))))))</f>
        <v/>
      </c>
      <c r="AR114" s="284" t="str">
        <f>IF($C114=0,"",IF(N$82="","",IF(N$82="Faza inwest.",0,IF($C114=SUM($AK114:AQ114),0,IF(SUM($G114:N114)-SUM($AK114:AQ114)&lt;=SUM($G114:N114)*$E114,SUM($G114:N114)-SUM($AK114:AQ114),ROUND(SUM($G114:N114)*$E114,2))))))</f>
        <v/>
      </c>
      <c r="AS114" s="284" t="str">
        <f>IF($C114=0,"",IF(O$82="","",IF(O$82="Faza inwest.",0,IF($C114=SUM($AK114:AR114),0,IF(SUM($G114:O114)-SUM($AK114:AR114)&lt;=SUM($G114:O114)*$E114,SUM($G114:O114)-SUM($AK114:AR114),ROUND(SUM($G114:O114)*$E114,2))))))</f>
        <v/>
      </c>
      <c r="AT114" s="284" t="str">
        <f>IF($C114=0,"",IF(P$82="","",IF(P$82="Faza inwest.",0,IF($C114=SUM($AK114:AS114),0,IF(SUM($G114:P114)-SUM($AK114:AS114)&lt;=SUM($G114:P114)*$E114,SUM($G114:P114)-SUM($AK114:AS114),ROUND(SUM($G114:P114)*$E114,2))))))</f>
        <v/>
      </c>
      <c r="AU114" s="284" t="str">
        <f>IF($C114=0,"",IF(Q$82="","",IF(Q$82="Faza inwest.",0,IF($C114=SUM($AK114:AT114),0,IF(SUM($G114:Q114)-SUM($AK114:AT114)&lt;=SUM($G114:Q114)*$E114,SUM($G114:Q114)-SUM($AK114:AT114),ROUND(SUM($G114:Q114)*$E114,2))))))</f>
        <v/>
      </c>
      <c r="AV114" s="284" t="str">
        <f>IF($C114=0,"",IF(R$82="","",IF(R$82="Faza inwest.",0,IF($C114=SUM($AK114:AU114),0,IF(SUM($G114:R114)-SUM($AK114:AU114)&lt;=SUM($G114:R114)*$E114,SUM($G114:R114)-SUM($AK114:AU114),ROUND(SUM($G114:R114)*$E114,2))))))</f>
        <v/>
      </c>
      <c r="AW114" s="284" t="str">
        <f>IF($C114=0,"",IF(S$82="","",IF(S$82="Faza inwest.",0,IF($C114=SUM($AK114:AV114),0,IF(SUM($G114:S114)-SUM($AK114:AV114)&lt;=SUM($G114:S114)*$E114,SUM($G114:S114)-SUM($AK114:AV114),ROUND(SUM($G114:S114)*$E114,2))))))</f>
        <v/>
      </c>
      <c r="AX114" s="284" t="str">
        <f>IF($C114=0,"",IF(T$82="","",IF(T$82="Faza inwest.",0,IF($C114=SUM($AK114:AW114),0,IF(SUM($G114:T114)-SUM($AK114:AW114)&lt;=SUM($G114:T114)*$E114,SUM($G114:T114)-SUM($AK114:AW114),ROUND(SUM($G114:T114)*$E114,2))))))</f>
        <v/>
      </c>
      <c r="AY114" s="284" t="str">
        <f>IF($C114=0,"",IF(U$82="","",IF(U$82="Faza inwest.",0,IF($C114=SUM($AK114:AX114),0,IF(SUM($G114:U114)-SUM($AK114:AX114)&lt;=SUM($G114:U114)*$E114,SUM($G114:U114)-SUM($AK114:AX114),ROUND(SUM($G114:U114)*$E114,2))))))</f>
        <v/>
      </c>
      <c r="AZ114" s="284" t="str">
        <f>IF($C114=0,"",IF(V$82="","",IF(V$82="Faza inwest.",0,IF($C114=SUM($AK114:AY114),0,IF(SUM($G114:V114)-SUM($AK114:AY114)&lt;=SUM($G114:V114)*$E114,SUM($G114:V114)-SUM($AK114:AY114),ROUND(SUM($G114:V114)*$E114,2))))))</f>
        <v/>
      </c>
      <c r="BA114" s="284" t="str">
        <f>IF($C114=0,"",IF(W$82="","",IF(W$82="Faza inwest.",0,IF($C114=SUM($AK114:AZ114),0,IF(SUM($G114:W114)-SUM($AK114:AZ114)&lt;=SUM($G114:W114)*$E114,SUM($G114:W114)-SUM($AK114:AZ114),ROUND(SUM($G114:W114)*$E114,2))))))</f>
        <v/>
      </c>
      <c r="BB114" s="284" t="str">
        <f>IF($C114=0,"",IF(X$82="","",IF(X$82="Faza inwest.",0,IF($C114=SUM($AK114:BA114),0,IF(SUM($G114:X114)-SUM($AK114:BA114)&lt;=SUM($G114:X114)*$E114,SUM($G114:X114)-SUM($AK114:BA114),ROUND(SUM($G114:X114)*$E114,2))))))</f>
        <v/>
      </c>
      <c r="BC114" s="284" t="str">
        <f>IF($C114=0,"",IF(Y$82="","",IF(Y$82="Faza inwest.",0,IF($C114=SUM($AK114:BB114),0,IF(SUM($G114:Y114)-SUM($AK114:BB114)&lt;=SUM($G114:Y114)*$E114,SUM($G114:Y114)-SUM($AK114:BB114),ROUND(SUM($G114:Y114)*$E114,2))))))</f>
        <v/>
      </c>
      <c r="BD114" s="284" t="str">
        <f>IF($C114=0,"",IF(Z$82="","",IF(Z$82="Faza inwest.",0,IF($C114=SUM($AK114:BC114),0,IF(SUM($G114:Z114)-SUM($AK114:BC114)&lt;=SUM($G114:Z114)*$E114,SUM($G114:Z114)-SUM($AK114:BC114),ROUND(SUM($G114:Z114)*$E114,2))))))</f>
        <v/>
      </c>
      <c r="BE114" s="284" t="str">
        <f>IF($C114=0,"",IF(AA$82="","",IF(AA$82="Faza inwest.",0,IF($C114=SUM($AK114:BD114),0,IF(SUM($G114:AA114)-SUM($AK114:BD114)&lt;=SUM($G114:AA114)*$E114,SUM($G114:AA114)-SUM($AK114:BD114),ROUND(SUM($G114:AA114)*$E114,2))))))</f>
        <v/>
      </c>
      <c r="BF114" s="284" t="str">
        <f>IF($C114=0,"",IF(AB$82="","",IF(AB$82="Faza inwest.",0,IF($C114=SUM($AK114:BE114),0,IF(SUM($G114:AB114)-SUM($AK114:BE114)&lt;=SUM($G114:AB114)*$E114,SUM($G114:AB114)-SUM($AK114:BE114),ROUND(SUM($G114:AB114)*$E114,2))))))</f>
        <v/>
      </c>
      <c r="BG114" s="284" t="str">
        <f>IF($C114=0,"",IF(AC$82="","",IF(AC$82="Faza inwest.",0,IF($C114=SUM($AK114:BF114),0,IF(SUM($G114:AC114)-SUM($AK114:BF114)&lt;=SUM($G114:AC114)*$E114,SUM($G114:AC114)-SUM($AK114:BF114),ROUND(SUM($G114:AC114)*$E114,2))))))</f>
        <v/>
      </c>
      <c r="BH114" s="284" t="str">
        <f>IF($C114=0,"",IF(AD$82="","",IF(AD$82="Faza inwest.",0,IF($C114=SUM($AK114:BG114),0,IF(SUM($G114:AD114)-SUM($AK114:BG114)&lt;=SUM($G114:AD114)*$E114,SUM($G114:AD114)-SUM($AK114:BG114),ROUND(SUM($G114:AD114)*$E114,2))))))</f>
        <v/>
      </c>
      <c r="BI114" s="284" t="str">
        <f>IF($C114=0,"",IF(AE$82="","",IF(AE$82="Faza inwest.",0,IF($C114=SUM($AK114:BH114),0,IF(SUM($G114:AE114)-SUM($AK114:BH114)&lt;=SUM($G114:AE114)*$E114,SUM($G114:AE114)-SUM($AK114:BH114),ROUND(SUM($G114:AE114)*$E114,2))))))</f>
        <v/>
      </c>
      <c r="BJ114" s="284" t="str">
        <f>IF($C114=0,"",IF(AF$82="","",IF(AF$82="Faza inwest.",0,IF($C114=SUM($AK114:BI114),0,IF(SUM($G114:AF114)-SUM($AK114:BI114)&lt;=SUM($G114:AF114)*$E114,SUM($G114:AF114)-SUM($AK114:BI114),ROUND(SUM($G114:AF114)*$E114,2))))))</f>
        <v/>
      </c>
      <c r="BK114" s="284" t="str">
        <f>IF($C114=0,"",IF(AG$82="","",IF(AG$82="Faza inwest.",0,IF($C114=SUM($AK114:BJ114),0,IF(SUM($G114:AG114)-SUM($AK114:BJ114)&lt;=SUM($G114:AG114)*$E114,SUM($G114:AG114)-SUM($AK114:BJ114),ROUND(SUM($G114:AG114)*$E114,2))))))</f>
        <v/>
      </c>
      <c r="BL114" s="284" t="str">
        <f>IF($C114=0,"",IF(AH$82="","",IF(AH$82="Faza inwest.",0,IF($C114=SUM($AK114:BK114),0,IF(SUM($G114:AH114)-SUM($AK114:BK114)&lt;=SUM($G114:AH114)*$E114,SUM($G114:AH114)-SUM($AK114:BK114),ROUND(SUM($G114:AH114)*$E114,2))))))</f>
        <v/>
      </c>
      <c r="BM114" s="284" t="str">
        <f>IF($C114=0,"",IF(AI$82="","",IF(AI$82="Faza inwest.",0,IF($C114=SUM($AK114:BL114),0,IF(SUM($G114:AI114)-SUM($AK114:BL114)&lt;=SUM($G114:AI114)*$E114,SUM($G114:AI114)-SUM($AK114:BL114),ROUND(SUM($G114:AI114)*$E114,2))))))</f>
        <v/>
      </c>
      <c r="BN114" s="284" t="str">
        <f>IF($C114=0,"",IF(AJ$82="","",IF(AJ$82="Faza inwest.",0,IF($C114=SUM($AK114:BM114),0,IF(SUM($G114:AJ114)-SUM($AK114:BM114)&lt;=SUM($G114:AJ114)*$E114,SUM($G114:AJ114)-SUM($AK114:BM114),ROUND(SUM($G114:AJ114)*$E114,2))))))</f>
        <v/>
      </c>
    </row>
    <row r="115" spans="1:66" s="93" customFormat="1">
      <c r="A115" s="126" t="str">
        <f t="shared" si="63"/>
        <v/>
      </c>
      <c r="B115" s="279"/>
      <c r="C115" s="279"/>
      <c r="D115" s="281"/>
      <c r="E115" s="281"/>
      <c r="F115" s="282" t="str">
        <f t="shared" si="62"/>
        <v/>
      </c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4" t="str">
        <f>IF($C115=0,"",IF(G$82="Faza inwest.",0,ROUND(SUM($G115:G115)*$E115,2)))</f>
        <v/>
      </c>
      <c r="AL115" s="284" t="str">
        <f>IF($C115=0,"",IF(H$82="","",IF(H$82="Faza inwest.",0,IF($C115=SUM($AK115:AK115),0,IF(SUM($G115:H115)-SUM($AK115:AK115)&lt;=SUM($G115:H115)*$E115,SUM($G115:H115)-SUM($AK115:AK115),ROUND(SUM($G115:H115)*$E115,2))))))</f>
        <v/>
      </c>
      <c r="AM115" s="284" t="str">
        <f>IF($C115=0,"",IF(I$82="","",IF(I$82="Faza inwest.",0,IF($C115=SUM($AK115:AL115),0,IF(SUM($G115:I115)-SUM($AK115:AL115)&lt;=SUM($G115:I115)*$E115,SUM($G115:I115)-SUM($AK115:AL115),ROUND(SUM($G115:I115)*$E115,2))))))</f>
        <v/>
      </c>
      <c r="AN115" s="284" t="str">
        <f>IF($C115=0,"",IF(J$82="","",IF(J$82="Faza inwest.",0,IF($C115=SUM($AK115:AM115),0,IF(SUM($G115:J115)-SUM($AK115:AM115)&lt;=SUM($G115:J115)*$E115,SUM($G115:J115)-SUM($AK115:AM115),ROUND(SUM($G115:J115)*$E115,2))))))</f>
        <v/>
      </c>
      <c r="AO115" s="284" t="str">
        <f>IF($C115=0,"",IF(K$82="","",IF(K$82="Faza inwest.",0,IF($C115=SUM($AK115:AN115),0,IF(SUM($G115:K115)-SUM($AK115:AN115)&lt;=SUM($G115:K115)*$E115,SUM($G115:K115)-SUM($AK115:AN115),ROUND(SUM($G115:K115)*$E115,2))))))</f>
        <v/>
      </c>
      <c r="AP115" s="284" t="str">
        <f>IF($C115=0,"",IF(L$82="","",IF(L$82="Faza inwest.",0,IF($C115=SUM($AK115:AO115),0,IF(SUM($G115:L115)-SUM($AK115:AO115)&lt;=SUM($G115:L115)*$E115,SUM($G115:L115)-SUM($AK115:AO115),ROUND(SUM($G115:L115)*$E115,2))))))</f>
        <v/>
      </c>
      <c r="AQ115" s="284" t="str">
        <f>IF($C115=0,"",IF(M$82="","",IF(M$82="Faza inwest.",0,IF($C115=SUM($AK115:AP115),0,IF(SUM($G115:M115)-SUM($AK115:AP115)&lt;=SUM($G115:M115)*$E115,SUM($G115:M115)-SUM($AK115:AP115),ROUND(SUM($G115:M115)*$E115,2))))))</f>
        <v/>
      </c>
      <c r="AR115" s="284" t="str">
        <f>IF($C115=0,"",IF(N$82="","",IF(N$82="Faza inwest.",0,IF($C115=SUM($AK115:AQ115),0,IF(SUM($G115:N115)-SUM($AK115:AQ115)&lt;=SUM($G115:N115)*$E115,SUM($G115:N115)-SUM($AK115:AQ115),ROUND(SUM($G115:N115)*$E115,2))))))</f>
        <v/>
      </c>
      <c r="AS115" s="284" t="str">
        <f>IF($C115=0,"",IF(O$82="","",IF(O$82="Faza inwest.",0,IF($C115=SUM($AK115:AR115),0,IF(SUM($G115:O115)-SUM($AK115:AR115)&lt;=SUM($G115:O115)*$E115,SUM($G115:O115)-SUM($AK115:AR115),ROUND(SUM($G115:O115)*$E115,2))))))</f>
        <v/>
      </c>
      <c r="AT115" s="284" t="str">
        <f>IF($C115=0,"",IF(P$82="","",IF(P$82="Faza inwest.",0,IF($C115=SUM($AK115:AS115),0,IF(SUM($G115:P115)-SUM($AK115:AS115)&lt;=SUM($G115:P115)*$E115,SUM($G115:P115)-SUM($AK115:AS115),ROUND(SUM($G115:P115)*$E115,2))))))</f>
        <v/>
      </c>
      <c r="AU115" s="284" t="str">
        <f>IF($C115=0,"",IF(Q$82="","",IF(Q$82="Faza inwest.",0,IF($C115=SUM($AK115:AT115),0,IF(SUM($G115:Q115)-SUM($AK115:AT115)&lt;=SUM($G115:Q115)*$E115,SUM($G115:Q115)-SUM($AK115:AT115),ROUND(SUM($G115:Q115)*$E115,2))))))</f>
        <v/>
      </c>
      <c r="AV115" s="284" t="str">
        <f>IF($C115=0,"",IF(R$82="","",IF(R$82="Faza inwest.",0,IF($C115=SUM($AK115:AU115),0,IF(SUM($G115:R115)-SUM($AK115:AU115)&lt;=SUM($G115:R115)*$E115,SUM($G115:R115)-SUM($AK115:AU115),ROUND(SUM($G115:R115)*$E115,2))))))</f>
        <v/>
      </c>
      <c r="AW115" s="284" t="str">
        <f>IF($C115=0,"",IF(S$82="","",IF(S$82="Faza inwest.",0,IF($C115=SUM($AK115:AV115),0,IF(SUM($G115:S115)-SUM($AK115:AV115)&lt;=SUM($G115:S115)*$E115,SUM($G115:S115)-SUM($AK115:AV115),ROUND(SUM($G115:S115)*$E115,2))))))</f>
        <v/>
      </c>
      <c r="AX115" s="284" t="str">
        <f>IF($C115=0,"",IF(T$82="","",IF(T$82="Faza inwest.",0,IF($C115=SUM($AK115:AW115),0,IF(SUM($G115:T115)-SUM($AK115:AW115)&lt;=SUM($G115:T115)*$E115,SUM($G115:T115)-SUM($AK115:AW115),ROUND(SUM($G115:T115)*$E115,2))))))</f>
        <v/>
      </c>
      <c r="AY115" s="284" t="str">
        <f>IF($C115=0,"",IF(U$82="","",IF(U$82="Faza inwest.",0,IF($C115=SUM($AK115:AX115),0,IF(SUM($G115:U115)-SUM($AK115:AX115)&lt;=SUM($G115:U115)*$E115,SUM($G115:U115)-SUM($AK115:AX115),ROUND(SUM($G115:U115)*$E115,2))))))</f>
        <v/>
      </c>
      <c r="AZ115" s="284" t="str">
        <f>IF($C115=0,"",IF(V$82="","",IF(V$82="Faza inwest.",0,IF($C115=SUM($AK115:AY115),0,IF(SUM($G115:V115)-SUM($AK115:AY115)&lt;=SUM($G115:V115)*$E115,SUM($G115:V115)-SUM($AK115:AY115),ROUND(SUM($G115:V115)*$E115,2))))))</f>
        <v/>
      </c>
      <c r="BA115" s="284" t="str">
        <f>IF($C115=0,"",IF(W$82="","",IF(W$82="Faza inwest.",0,IF($C115=SUM($AK115:AZ115),0,IF(SUM($G115:W115)-SUM($AK115:AZ115)&lt;=SUM($G115:W115)*$E115,SUM($G115:W115)-SUM($AK115:AZ115),ROUND(SUM($G115:W115)*$E115,2))))))</f>
        <v/>
      </c>
      <c r="BB115" s="284" t="str">
        <f>IF($C115=0,"",IF(X$82="","",IF(X$82="Faza inwest.",0,IF($C115=SUM($AK115:BA115),0,IF(SUM($G115:X115)-SUM($AK115:BA115)&lt;=SUM($G115:X115)*$E115,SUM($G115:X115)-SUM($AK115:BA115),ROUND(SUM($G115:X115)*$E115,2))))))</f>
        <v/>
      </c>
      <c r="BC115" s="284" t="str">
        <f>IF($C115=0,"",IF(Y$82="","",IF(Y$82="Faza inwest.",0,IF($C115=SUM($AK115:BB115),0,IF(SUM($G115:Y115)-SUM($AK115:BB115)&lt;=SUM($G115:Y115)*$E115,SUM($G115:Y115)-SUM($AK115:BB115),ROUND(SUM($G115:Y115)*$E115,2))))))</f>
        <v/>
      </c>
      <c r="BD115" s="284" t="str">
        <f>IF($C115=0,"",IF(Z$82="","",IF(Z$82="Faza inwest.",0,IF($C115=SUM($AK115:BC115),0,IF(SUM($G115:Z115)-SUM($AK115:BC115)&lt;=SUM($G115:Z115)*$E115,SUM($G115:Z115)-SUM($AK115:BC115),ROUND(SUM($G115:Z115)*$E115,2))))))</f>
        <v/>
      </c>
      <c r="BE115" s="284" t="str">
        <f>IF($C115=0,"",IF(AA$82="","",IF(AA$82="Faza inwest.",0,IF($C115=SUM($AK115:BD115),0,IF(SUM($G115:AA115)-SUM($AK115:BD115)&lt;=SUM($G115:AA115)*$E115,SUM($G115:AA115)-SUM($AK115:BD115),ROUND(SUM($G115:AA115)*$E115,2))))))</f>
        <v/>
      </c>
      <c r="BF115" s="284" t="str">
        <f>IF($C115=0,"",IF(AB$82="","",IF(AB$82="Faza inwest.",0,IF($C115=SUM($AK115:BE115),0,IF(SUM($G115:AB115)-SUM($AK115:BE115)&lt;=SUM($G115:AB115)*$E115,SUM($G115:AB115)-SUM($AK115:BE115),ROUND(SUM($G115:AB115)*$E115,2))))))</f>
        <v/>
      </c>
      <c r="BG115" s="284" t="str">
        <f>IF($C115=0,"",IF(AC$82="","",IF(AC$82="Faza inwest.",0,IF($C115=SUM($AK115:BF115),0,IF(SUM($G115:AC115)-SUM($AK115:BF115)&lt;=SUM($G115:AC115)*$E115,SUM($G115:AC115)-SUM($AK115:BF115),ROUND(SUM($G115:AC115)*$E115,2))))))</f>
        <v/>
      </c>
      <c r="BH115" s="284" t="str">
        <f>IF($C115=0,"",IF(AD$82="","",IF(AD$82="Faza inwest.",0,IF($C115=SUM($AK115:BG115),0,IF(SUM($G115:AD115)-SUM($AK115:BG115)&lt;=SUM($G115:AD115)*$E115,SUM($G115:AD115)-SUM($AK115:BG115),ROUND(SUM($G115:AD115)*$E115,2))))))</f>
        <v/>
      </c>
      <c r="BI115" s="284" t="str">
        <f>IF($C115=0,"",IF(AE$82="","",IF(AE$82="Faza inwest.",0,IF($C115=SUM($AK115:BH115),0,IF(SUM($G115:AE115)-SUM($AK115:BH115)&lt;=SUM($G115:AE115)*$E115,SUM($G115:AE115)-SUM($AK115:BH115),ROUND(SUM($G115:AE115)*$E115,2))))))</f>
        <v/>
      </c>
      <c r="BJ115" s="284" t="str">
        <f>IF($C115=0,"",IF(AF$82="","",IF(AF$82="Faza inwest.",0,IF($C115=SUM($AK115:BI115),0,IF(SUM($G115:AF115)-SUM($AK115:BI115)&lt;=SUM($G115:AF115)*$E115,SUM($G115:AF115)-SUM($AK115:BI115),ROUND(SUM($G115:AF115)*$E115,2))))))</f>
        <v/>
      </c>
      <c r="BK115" s="284" t="str">
        <f>IF($C115=0,"",IF(AG$82="","",IF(AG$82="Faza inwest.",0,IF($C115=SUM($AK115:BJ115),0,IF(SUM($G115:AG115)-SUM($AK115:BJ115)&lt;=SUM($G115:AG115)*$E115,SUM($G115:AG115)-SUM($AK115:BJ115),ROUND(SUM($G115:AG115)*$E115,2))))))</f>
        <v/>
      </c>
      <c r="BL115" s="284" t="str">
        <f>IF($C115=0,"",IF(AH$82="","",IF(AH$82="Faza inwest.",0,IF($C115=SUM($AK115:BK115),0,IF(SUM($G115:AH115)-SUM($AK115:BK115)&lt;=SUM($G115:AH115)*$E115,SUM($G115:AH115)-SUM($AK115:BK115),ROUND(SUM($G115:AH115)*$E115,2))))))</f>
        <v/>
      </c>
      <c r="BM115" s="284" t="str">
        <f>IF($C115=0,"",IF(AI$82="","",IF(AI$82="Faza inwest.",0,IF($C115=SUM($AK115:BL115),0,IF(SUM($G115:AI115)-SUM($AK115:BL115)&lt;=SUM($G115:AI115)*$E115,SUM($G115:AI115)-SUM($AK115:BL115),ROUND(SUM($G115:AI115)*$E115,2))))))</f>
        <v/>
      </c>
      <c r="BN115" s="284" t="str">
        <f>IF($C115=0,"",IF(AJ$82="","",IF(AJ$82="Faza inwest.",0,IF($C115=SUM($AK115:BM115),0,IF(SUM($G115:AJ115)-SUM($AK115:BM115)&lt;=SUM($G115:AJ115)*$E115,SUM($G115:AJ115)-SUM($AK115:BM115),ROUND(SUM($G115:AJ115)*$E115,2))))))</f>
        <v/>
      </c>
    </row>
    <row r="116" spans="1:66" s="93" customFormat="1">
      <c r="A116" s="126" t="str">
        <f t="shared" si="63"/>
        <v/>
      </c>
      <c r="B116" s="279"/>
      <c r="C116" s="279"/>
      <c r="D116" s="281"/>
      <c r="E116" s="281"/>
      <c r="F116" s="282" t="str">
        <f t="shared" si="62"/>
        <v/>
      </c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4" t="str">
        <f>IF($C116=0,"",IF(G$82="Faza inwest.",0,ROUND(SUM($G116:G116)*$E116,2)))</f>
        <v/>
      </c>
      <c r="AL116" s="284" t="str">
        <f>IF($C116=0,"",IF(H$82="","",IF(H$82="Faza inwest.",0,IF($C116=SUM($AK116:AK116),0,IF(SUM($G116:H116)-SUM($AK116:AK116)&lt;=SUM($G116:H116)*$E116,SUM($G116:H116)-SUM($AK116:AK116),ROUND(SUM($G116:H116)*$E116,2))))))</f>
        <v/>
      </c>
      <c r="AM116" s="284" t="str">
        <f>IF($C116=0,"",IF(I$82="","",IF(I$82="Faza inwest.",0,IF($C116=SUM($AK116:AL116),0,IF(SUM($G116:I116)-SUM($AK116:AL116)&lt;=SUM($G116:I116)*$E116,SUM($G116:I116)-SUM($AK116:AL116),ROUND(SUM($G116:I116)*$E116,2))))))</f>
        <v/>
      </c>
      <c r="AN116" s="284" t="str">
        <f>IF($C116=0,"",IF(J$82="","",IF(J$82="Faza inwest.",0,IF($C116=SUM($AK116:AM116),0,IF(SUM($G116:J116)-SUM($AK116:AM116)&lt;=SUM($G116:J116)*$E116,SUM($G116:J116)-SUM($AK116:AM116),ROUND(SUM($G116:J116)*$E116,2))))))</f>
        <v/>
      </c>
      <c r="AO116" s="284" t="str">
        <f>IF($C116=0,"",IF(K$82="","",IF(K$82="Faza inwest.",0,IF($C116=SUM($AK116:AN116),0,IF(SUM($G116:K116)-SUM($AK116:AN116)&lt;=SUM($G116:K116)*$E116,SUM($G116:K116)-SUM($AK116:AN116),ROUND(SUM($G116:K116)*$E116,2))))))</f>
        <v/>
      </c>
      <c r="AP116" s="284" t="str">
        <f>IF($C116=0,"",IF(L$82="","",IF(L$82="Faza inwest.",0,IF($C116=SUM($AK116:AO116),0,IF(SUM($G116:L116)-SUM($AK116:AO116)&lt;=SUM($G116:L116)*$E116,SUM($G116:L116)-SUM($AK116:AO116),ROUND(SUM($G116:L116)*$E116,2))))))</f>
        <v/>
      </c>
      <c r="AQ116" s="284" t="str">
        <f>IF($C116=0,"",IF(M$82="","",IF(M$82="Faza inwest.",0,IF($C116=SUM($AK116:AP116),0,IF(SUM($G116:M116)-SUM($AK116:AP116)&lt;=SUM($G116:M116)*$E116,SUM($G116:M116)-SUM($AK116:AP116),ROUND(SUM($G116:M116)*$E116,2))))))</f>
        <v/>
      </c>
      <c r="AR116" s="284" t="str">
        <f>IF($C116=0,"",IF(N$82="","",IF(N$82="Faza inwest.",0,IF($C116=SUM($AK116:AQ116),0,IF(SUM($G116:N116)-SUM($AK116:AQ116)&lt;=SUM($G116:N116)*$E116,SUM($G116:N116)-SUM($AK116:AQ116),ROUND(SUM($G116:N116)*$E116,2))))))</f>
        <v/>
      </c>
      <c r="AS116" s="284" t="str">
        <f>IF($C116=0,"",IF(O$82="","",IF(O$82="Faza inwest.",0,IF($C116=SUM($AK116:AR116),0,IF(SUM($G116:O116)-SUM($AK116:AR116)&lt;=SUM($G116:O116)*$E116,SUM($G116:O116)-SUM($AK116:AR116),ROUND(SUM($G116:O116)*$E116,2))))))</f>
        <v/>
      </c>
      <c r="AT116" s="284" t="str">
        <f>IF($C116=0,"",IF(P$82="","",IF(P$82="Faza inwest.",0,IF($C116=SUM($AK116:AS116),0,IF(SUM($G116:P116)-SUM($AK116:AS116)&lt;=SUM($G116:P116)*$E116,SUM($G116:P116)-SUM($AK116:AS116),ROUND(SUM($G116:P116)*$E116,2))))))</f>
        <v/>
      </c>
      <c r="AU116" s="284" t="str">
        <f>IF($C116=0,"",IF(Q$82="","",IF(Q$82="Faza inwest.",0,IF($C116=SUM($AK116:AT116),0,IF(SUM($G116:Q116)-SUM($AK116:AT116)&lt;=SUM($G116:Q116)*$E116,SUM($G116:Q116)-SUM($AK116:AT116),ROUND(SUM($G116:Q116)*$E116,2))))))</f>
        <v/>
      </c>
      <c r="AV116" s="284" t="str">
        <f>IF($C116=0,"",IF(R$82="","",IF(R$82="Faza inwest.",0,IF($C116=SUM($AK116:AU116),0,IF(SUM($G116:R116)-SUM($AK116:AU116)&lt;=SUM($G116:R116)*$E116,SUM($G116:R116)-SUM($AK116:AU116),ROUND(SUM($G116:R116)*$E116,2))))))</f>
        <v/>
      </c>
      <c r="AW116" s="284" t="str">
        <f>IF($C116=0,"",IF(S$82="","",IF(S$82="Faza inwest.",0,IF($C116=SUM($AK116:AV116),0,IF(SUM($G116:S116)-SUM($AK116:AV116)&lt;=SUM($G116:S116)*$E116,SUM($G116:S116)-SUM($AK116:AV116),ROUND(SUM($G116:S116)*$E116,2))))))</f>
        <v/>
      </c>
      <c r="AX116" s="284" t="str">
        <f>IF($C116=0,"",IF(T$82="","",IF(T$82="Faza inwest.",0,IF($C116=SUM($AK116:AW116),0,IF(SUM($G116:T116)-SUM($AK116:AW116)&lt;=SUM($G116:T116)*$E116,SUM($G116:T116)-SUM($AK116:AW116),ROUND(SUM($G116:T116)*$E116,2))))))</f>
        <v/>
      </c>
      <c r="AY116" s="284" t="str">
        <f>IF($C116=0,"",IF(U$82="","",IF(U$82="Faza inwest.",0,IF($C116=SUM($AK116:AX116),0,IF(SUM($G116:U116)-SUM($AK116:AX116)&lt;=SUM($G116:U116)*$E116,SUM($G116:U116)-SUM($AK116:AX116),ROUND(SUM($G116:U116)*$E116,2))))))</f>
        <v/>
      </c>
      <c r="AZ116" s="284" t="str">
        <f>IF($C116=0,"",IF(V$82="","",IF(V$82="Faza inwest.",0,IF($C116=SUM($AK116:AY116),0,IF(SUM($G116:V116)-SUM($AK116:AY116)&lt;=SUM($G116:V116)*$E116,SUM($G116:V116)-SUM($AK116:AY116),ROUND(SUM($G116:V116)*$E116,2))))))</f>
        <v/>
      </c>
      <c r="BA116" s="284" t="str">
        <f>IF($C116=0,"",IF(W$82="","",IF(W$82="Faza inwest.",0,IF($C116=SUM($AK116:AZ116),0,IF(SUM($G116:W116)-SUM($AK116:AZ116)&lt;=SUM($G116:W116)*$E116,SUM($G116:W116)-SUM($AK116:AZ116),ROUND(SUM($G116:W116)*$E116,2))))))</f>
        <v/>
      </c>
      <c r="BB116" s="284" t="str">
        <f>IF($C116=0,"",IF(X$82="","",IF(X$82="Faza inwest.",0,IF($C116=SUM($AK116:BA116),0,IF(SUM($G116:X116)-SUM($AK116:BA116)&lt;=SUM($G116:X116)*$E116,SUM($G116:X116)-SUM($AK116:BA116),ROUND(SUM($G116:X116)*$E116,2))))))</f>
        <v/>
      </c>
      <c r="BC116" s="284" t="str">
        <f>IF($C116=0,"",IF(Y$82="","",IF(Y$82="Faza inwest.",0,IF($C116=SUM($AK116:BB116),0,IF(SUM($G116:Y116)-SUM($AK116:BB116)&lt;=SUM($G116:Y116)*$E116,SUM($G116:Y116)-SUM($AK116:BB116),ROUND(SUM($G116:Y116)*$E116,2))))))</f>
        <v/>
      </c>
      <c r="BD116" s="284" t="str">
        <f>IF($C116=0,"",IF(Z$82="","",IF(Z$82="Faza inwest.",0,IF($C116=SUM($AK116:BC116),0,IF(SUM($G116:Z116)-SUM($AK116:BC116)&lt;=SUM($G116:Z116)*$E116,SUM($G116:Z116)-SUM($AK116:BC116),ROUND(SUM($G116:Z116)*$E116,2))))))</f>
        <v/>
      </c>
      <c r="BE116" s="284" t="str">
        <f>IF($C116=0,"",IF(AA$82="","",IF(AA$82="Faza inwest.",0,IF($C116=SUM($AK116:BD116),0,IF(SUM($G116:AA116)-SUM($AK116:BD116)&lt;=SUM($G116:AA116)*$E116,SUM($G116:AA116)-SUM($AK116:BD116),ROUND(SUM($G116:AA116)*$E116,2))))))</f>
        <v/>
      </c>
      <c r="BF116" s="284" t="str">
        <f>IF($C116=0,"",IF(AB$82="","",IF(AB$82="Faza inwest.",0,IF($C116=SUM($AK116:BE116),0,IF(SUM($G116:AB116)-SUM($AK116:BE116)&lt;=SUM($G116:AB116)*$E116,SUM($G116:AB116)-SUM($AK116:BE116),ROUND(SUM($G116:AB116)*$E116,2))))))</f>
        <v/>
      </c>
      <c r="BG116" s="284" t="str">
        <f>IF($C116=0,"",IF(AC$82="","",IF(AC$82="Faza inwest.",0,IF($C116=SUM($AK116:BF116),0,IF(SUM($G116:AC116)-SUM($AK116:BF116)&lt;=SUM($G116:AC116)*$E116,SUM($G116:AC116)-SUM($AK116:BF116),ROUND(SUM($G116:AC116)*$E116,2))))))</f>
        <v/>
      </c>
      <c r="BH116" s="284" t="str">
        <f>IF($C116=0,"",IF(AD$82="","",IF(AD$82="Faza inwest.",0,IF($C116=SUM($AK116:BG116),0,IF(SUM($G116:AD116)-SUM($AK116:BG116)&lt;=SUM($G116:AD116)*$E116,SUM($G116:AD116)-SUM($AK116:BG116),ROUND(SUM($G116:AD116)*$E116,2))))))</f>
        <v/>
      </c>
      <c r="BI116" s="284" t="str">
        <f>IF($C116=0,"",IF(AE$82="","",IF(AE$82="Faza inwest.",0,IF($C116=SUM($AK116:BH116),0,IF(SUM($G116:AE116)-SUM($AK116:BH116)&lt;=SUM($G116:AE116)*$E116,SUM($G116:AE116)-SUM($AK116:BH116),ROUND(SUM($G116:AE116)*$E116,2))))))</f>
        <v/>
      </c>
      <c r="BJ116" s="284" t="str">
        <f>IF($C116=0,"",IF(AF$82="","",IF(AF$82="Faza inwest.",0,IF($C116=SUM($AK116:BI116),0,IF(SUM($G116:AF116)-SUM($AK116:BI116)&lt;=SUM($G116:AF116)*$E116,SUM($G116:AF116)-SUM($AK116:BI116),ROUND(SUM($G116:AF116)*$E116,2))))))</f>
        <v/>
      </c>
      <c r="BK116" s="284" t="str">
        <f>IF($C116=0,"",IF(AG$82="","",IF(AG$82="Faza inwest.",0,IF($C116=SUM($AK116:BJ116),0,IF(SUM($G116:AG116)-SUM($AK116:BJ116)&lt;=SUM($G116:AG116)*$E116,SUM($G116:AG116)-SUM($AK116:BJ116),ROUND(SUM($G116:AG116)*$E116,2))))))</f>
        <v/>
      </c>
      <c r="BL116" s="284" t="str">
        <f>IF($C116=0,"",IF(AH$82="","",IF(AH$82="Faza inwest.",0,IF($C116=SUM($AK116:BK116),0,IF(SUM($G116:AH116)-SUM($AK116:BK116)&lt;=SUM($G116:AH116)*$E116,SUM($G116:AH116)-SUM($AK116:BK116),ROUND(SUM($G116:AH116)*$E116,2))))))</f>
        <v/>
      </c>
      <c r="BM116" s="284" t="str">
        <f>IF($C116=0,"",IF(AI$82="","",IF(AI$82="Faza inwest.",0,IF($C116=SUM($AK116:BL116),0,IF(SUM($G116:AI116)-SUM($AK116:BL116)&lt;=SUM($G116:AI116)*$E116,SUM($G116:AI116)-SUM($AK116:BL116),ROUND(SUM($G116:AI116)*$E116,2))))))</f>
        <v/>
      </c>
      <c r="BN116" s="284" t="str">
        <f>IF($C116=0,"",IF(AJ$82="","",IF(AJ$82="Faza inwest.",0,IF($C116=SUM($AK116:BM116),0,IF(SUM($G116:AJ116)-SUM($AK116:BM116)&lt;=SUM($G116:AJ116)*$E116,SUM($G116:AJ116)-SUM($AK116:BM116),ROUND(SUM($G116:AJ116)*$E116,2))))))</f>
        <v/>
      </c>
    </row>
    <row r="117" spans="1:66" s="93" customFormat="1">
      <c r="A117" s="126" t="str">
        <f t="shared" si="63"/>
        <v/>
      </c>
      <c r="B117" s="279"/>
      <c r="C117" s="279"/>
      <c r="D117" s="281"/>
      <c r="E117" s="281"/>
      <c r="F117" s="282" t="str">
        <f t="shared" si="62"/>
        <v/>
      </c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4" t="str">
        <f>IF($C117=0,"",IF(G$82="Faza inwest.",0,ROUND(SUM($G117:G117)*$E117,2)))</f>
        <v/>
      </c>
      <c r="AL117" s="284" t="str">
        <f>IF($C117=0,"",IF(H$82="","",IF(H$82="Faza inwest.",0,IF($C117=SUM($AK117:AK117),0,IF(SUM($G117:H117)-SUM($AK117:AK117)&lt;=SUM($G117:H117)*$E117,SUM($G117:H117)-SUM($AK117:AK117),ROUND(SUM($G117:H117)*$E117,2))))))</f>
        <v/>
      </c>
      <c r="AM117" s="284" t="str">
        <f>IF($C117=0,"",IF(I$82="","",IF(I$82="Faza inwest.",0,IF($C117=SUM($AK117:AL117),0,IF(SUM($G117:I117)-SUM($AK117:AL117)&lt;=SUM($G117:I117)*$E117,SUM($G117:I117)-SUM($AK117:AL117),ROUND(SUM($G117:I117)*$E117,2))))))</f>
        <v/>
      </c>
      <c r="AN117" s="284" t="str">
        <f>IF($C117=0,"",IF(J$82="","",IF(J$82="Faza inwest.",0,IF($C117=SUM($AK117:AM117),0,IF(SUM($G117:J117)-SUM($AK117:AM117)&lt;=SUM($G117:J117)*$E117,SUM($G117:J117)-SUM($AK117:AM117),ROUND(SUM($G117:J117)*$E117,2))))))</f>
        <v/>
      </c>
      <c r="AO117" s="284" t="str">
        <f>IF($C117=0,"",IF(K$82="","",IF(K$82="Faza inwest.",0,IF($C117=SUM($AK117:AN117),0,IF(SUM($G117:K117)-SUM($AK117:AN117)&lt;=SUM($G117:K117)*$E117,SUM($G117:K117)-SUM($AK117:AN117),ROUND(SUM($G117:K117)*$E117,2))))))</f>
        <v/>
      </c>
      <c r="AP117" s="284" t="str">
        <f>IF($C117=0,"",IF(L$82="","",IF(L$82="Faza inwest.",0,IF($C117=SUM($AK117:AO117),0,IF(SUM($G117:L117)-SUM($AK117:AO117)&lt;=SUM($G117:L117)*$E117,SUM($G117:L117)-SUM($AK117:AO117),ROUND(SUM($G117:L117)*$E117,2))))))</f>
        <v/>
      </c>
      <c r="AQ117" s="284" t="str">
        <f>IF($C117=0,"",IF(M$82="","",IF(M$82="Faza inwest.",0,IF($C117=SUM($AK117:AP117),0,IF(SUM($G117:M117)-SUM($AK117:AP117)&lt;=SUM($G117:M117)*$E117,SUM($G117:M117)-SUM($AK117:AP117),ROUND(SUM($G117:M117)*$E117,2))))))</f>
        <v/>
      </c>
      <c r="AR117" s="284" t="str">
        <f>IF($C117=0,"",IF(N$82="","",IF(N$82="Faza inwest.",0,IF($C117=SUM($AK117:AQ117),0,IF(SUM($G117:N117)-SUM($AK117:AQ117)&lt;=SUM($G117:N117)*$E117,SUM($G117:N117)-SUM($AK117:AQ117),ROUND(SUM($G117:N117)*$E117,2))))))</f>
        <v/>
      </c>
      <c r="AS117" s="284" t="str">
        <f>IF($C117=0,"",IF(O$82="","",IF(O$82="Faza inwest.",0,IF($C117=SUM($AK117:AR117),0,IF(SUM($G117:O117)-SUM($AK117:AR117)&lt;=SUM($G117:O117)*$E117,SUM($G117:O117)-SUM($AK117:AR117),ROUND(SUM($G117:O117)*$E117,2))))))</f>
        <v/>
      </c>
      <c r="AT117" s="284" t="str">
        <f>IF($C117=0,"",IF(P$82="","",IF(P$82="Faza inwest.",0,IF($C117=SUM($AK117:AS117),0,IF(SUM($G117:P117)-SUM($AK117:AS117)&lt;=SUM($G117:P117)*$E117,SUM($G117:P117)-SUM($AK117:AS117),ROUND(SUM($G117:P117)*$E117,2))))))</f>
        <v/>
      </c>
      <c r="AU117" s="284" t="str">
        <f>IF($C117=0,"",IF(Q$82="","",IF(Q$82="Faza inwest.",0,IF($C117=SUM($AK117:AT117),0,IF(SUM($G117:Q117)-SUM($AK117:AT117)&lt;=SUM($G117:Q117)*$E117,SUM($G117:Q117)-SUM($AK117:AT117),ROUND(SUM($G117:Q117)*$E117,2))))))</f>
        <v/>
      </c>
      <c r="AV117" s="284" t="str">
        <f>IF($C117=0,"",IF(R$82="","",IF(R$82="Faza inwest.",0,IF($C117=SUM($AK117:AU117),0,IF(SUM($G117:R117)-SUM($AK117:AU117)&lt;=SUM($G117:R117)*$E117,SUM($G117:R117)-SUM($AK117:AU117),ROUND(SUM($G117:R117)*$E117,2))))))</f>
        <v/>
      </c>
      <c r="AW117" s="284" t="str">
        <f>IF($C117=0,"",IF(S$82="","",IF(S$82="Faza inwest.",0,IF($C117=SUM($AK117:AV117),0,IF(SUM($G117:S117)-SUM($AK117:AV117)&lt;=SUM($G117:S117)*$E117,SUM($G117:S117)-SUM($AK117:AV117),ROUND(SUM($G117:S117)*$E117,2))))))</f>
        <v/>
      </c>
      <c r="AX117" s="284" t="str">
        <f>IF($C117=0,"",IF(T$82="","",IF(T$82="Faza inwest.",0,IF($C117=SUM($AK117:AW117),0,IF(SUM($G117:T117)-SUM($AK117:AW117)&lt;=SUM($G117:T117)*$E117,SUM($G117:T117)-SUM($AK117:AW117),ROUND(SUM($G117:T117)*$E117,2))))))</f>
        <v/>
      </c>
      <c r="AY117" s="284" t="str">
        <f>IF($C117=0,"",IF(U$82="","",IF(U$82="Faza inwest.",0,IF($C117=SUM($AK117:AX117),0,IF(SUM($G117:U117)-SUM($AK117:AX117)&lt;=SUM($G117:U117)*$E117,SUM($G117:U117)-SUM($AK117:AX117),ROUND(SUM($G117:U117)*$E117,2))))))</f>
        <v/>
      </c>
      <c r="AZ117" s="284" t="str">
        <f>IF($C117=0,"",IF(V$82="","",IF(V$82="Faza inwest.",0,IF($C117=SUM($AK117:AY117),0,IF(SUM($G117:V117)-SUM($AK117:AY117)&lt;=SUM($G117:V117)*$E117,SUM($G117:V117)-SUM($AK117:AY117),ROUND(SUM($G117:V117)*$E117,2))))))</f>
        <v/>
      </c>
      <c r="BA117" s="284" t="str">
        <f>IF($C117=0,"",IF(W$82="","",IF(W$82="Faza inwest.",0,IF($C117=SUM($AK117:AZ117),0,IF(SUM($G117:W117)-SUM($AK117:AZ117)&lt;=SUM($G117:W117)*$E117,SUM($G117:W117)-SUM($AK117:AZ117),ROUND(SUM($G117:W117)*$E117,2))))))</f>
        <v/>
      </c>
      <c r="BB117" s="284" t="str">
        <f>IF($C117=0,"",IF(X$82="","",IF(X$82="Faza inwest.",0,IF($C117=SUM($AK117:BA117),0,IF(SUM($G117:X117)-SUM($AK117:BA117)&lt;=SUM($G117:X117)*$E117,SUM($G117:X117)-SUM($AK117:BA117),ROUND(SUM($G117:X117)*$E117,2))))))</f>
        <v/>
      </c>
      <c r="BC117" s="284" t="str">
        <f>IF($C117=0,"",IF(Y$82="","",IF(Y$82="Faza inwest.",0,IF($C117=SUM($AK117:BB117),0,IF(SUM($G117:Y117)-SUM($AK117:BB117)&lt;=SUM($G117:Y117)*$E117,SUM($G117:Y117)-SUM($AK117:BB117),ROUND(SUM($G117:Y117)*$E117,2))))))</f>
        <v/>
      </c>
      <c r="BD117" s="284" t="str">
        <f>IF($C117=0,"",IF(Z$82="","",IF(Z$82="Faza inwest.",0,IF($C117=SUM($AK117:BC117),0,IF(SUM($G117:Z117)-SUM($AK117:BC117)&lt;=SUM($G117:Z117)*$E117,SUM($G117:Z117)-SUM($AK117:BC117),ROUND(SUM($G117:Z117)*$E117,2))))))</f>
        <v/>
      </c>
      <c r="BE117" s="284" t="str">
        <f>IF($C117=0,"",IF(AA$82="","",IF(AA$82="Faza inwest.",0,IF($C117=SUM($AK117:BD117),0,IF(SUM($G117:AA117)-SUM($AK117:BD117)&lt;=SUM($G117:AA117)*$E117,SUM($G117:AA117)-SUM($AK117:BD117),ROUND(SUM($G117:AA117)*$E117,2))))))</f>
        <v/>
      </c>
      <c r="BF117" s="284" t="str">
        <f>IF($C117=0,"",IF(AB$82="","",IF(AB$82="Faza inwest.",0,IF($C117=SUM($AK117:BE117),0,IF(SUM($G117:AB117)-SUM($AK117:BE117)&lt;=SUM($G117:AB117)*$E117,SUM($G117:AB117)-SUM($AK117:BE117),ROUND(SUM($G117:AB117)*$E117,2))))))</f>
        <v/>
      </c>
      <c r="BG117" s="284" t="str">
        <f>IF($C117=0,"",IF(AC$82="","",IF(AC$82="Faza inwest.",0,IF($C117=SUM($AK117:BF117),0,IF(SUM($G117:AC117)-SUM($AK117:BF117)&lt;=SUM($G117:AC117)*$E117,SUM($G117:AC117)-SUM($AK117:BF117),ROUND(SUM($G117:AC117)*$E117,2))))))</f>
        <v/>
      </c>
      <c r="BH117" s="284" t="str">
        <f>IF($C117=0,"",IF(AD$82="","",IF(AD$82="Faza inwest.",0,IF($C117=SUM($AK117:BG117),0,IF(SUM($G117:AD117)-SUM($AK117:BG117)&lt;=SUM($G117:AD117)*$E117,SUM($G117:AD117)-SUM($AK117:BG117),ROUND(SUM($G117:AD117)*$E117,2))))))</f>
        <v/>
      </c>
      <c r="BI117" s="284" t="str">
        <f>IF($C117=0,"",IF(AE$82="","",IF(AE$82="Faza inwest.",0,IF($C117=SUM($AK117:BH117),0,IF(SUM($G117:AE117)-SUM($AK117:BH117)&lt;=SUM($G117:AE117)*$E117,SUM($G117:AE117)-SUM($AK117:BH117),ROUND(SUM($G117:AE117)*$E117,2))))))</f>
        <v/>
      </c>
      <c r="BJ117" s="284" t="str">
        <f>IF($C117=0,"",IF(AF$82="","",IF(AF$82="Faza inwest.",0,IF($C117=SUM($AK117:BI117),0,IF(SUM($G117:AF117)-SUM($AK117:BI117)&lt;=SUM($G117:AF117)*$E117,SUM($G117:AF117)-SUM($AK117:BI117),ROUND(SUM($G117:AF117)*$E117,2))))))</f>
        <v/>
      </c>
      <c r="BK117" s="284" t="str">
        <f>IF($C117=0,"",IF(AG$82="","",IF(AG$82="Faza inwest.",0,IF($C117=SUM($AK117:BJ117),0,IF(SUM($G117:AG117)-SUM($AK117:BJ117)&lt;=SUM($G117:AG117)*$E117,SUM($G117:AG117)-SUM($AK117:BJ117),ROUND(SUM($G117:AG117)*$E117,2))))))</f>
        <v/>
      </c>
      <c r="BL117" s="284" t="str">
        <f>IF($C117=0,"",IF(AH$82="","",IF(AH$82="Faza inwest.",0,IF($C117=SUM($AK117:BK117),0,IF(SUM($G117:AH117)-SUM($AK117:BK117)&lt;=SUM($G117:AH117)*$E117,SUM($G117:AH117)-SUM($AK117:BK117),ROUND(SUM($G117:AH117)*$E117,2))))))</f>
        <v/>
      </c>
      <c r="BM117" s="284" t="str">
        <f>IF($C117=0,"",IF(AI$82="","",IF(AI$82="Faza inwest.",0,IF($C117=SUM($AK117:BL117),0,IF(SUM($G117:AI117)-SUM($AK117:BL117)&lt;=SUM($G117:AI117)*$E117,SUM($G117:AI117)-SUM($AK117:BL117),ROUND(SUM($G117:AI117)*$E117,2))))))</f>
        <v/>
      </c>
      <c r="BN117" s="284" t="str">
        <f>IF($C117=0,"",IF(AJ$82="","",IF(AJ$82="Faza inwest.",0,IF($C117=SUM($AK117:BM117),0,IF(SUM($G117:AJ117)-SUM($AK117:BM117)&lt;=SUM($G117:AJ117)*$E117,SUM($G117:AJ117)-SUM($AK117:BM117),ROUND(SUM($G117:AJ117)*$E117,2))))))</f>
        <v/>
      </c>
    </row>
    <row r="118" spans="1:66" s="93" customFormat="1">
      <c r="A118" s="126" t="str">
        <f t="shared" si="63"/>
        <v/>
      </c>
      <c r="B118" s="279"/>
      <c r="C118" s="279"/>
      <c r="D118" s="281"/>
      <c r="E118" s="281"/>
      <c r="F118" s="282" t="str">
        <f t="shared" si="62"/>
        <v/>
      </c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4" t="str">
        <f>IF($C118=0,"",IF(G$82="Faza inwest.",0,ROUND(SUM($G118:G118)*$E118,2)))</f>
        <v/>
      </c>
      <c r="AL118" s="284" t="str">
        <f>IF($C118=0,"",IF(H$82="","",IF(H$82="Faza inwest.",0,IF($C118=SUM($AK118:AK118),0,IF(SUM($G118:H118)-SUM($AK118:AK118)&lt;=SUM($G118:H118)*$E118,SUM($G118:H118)-SUM($AK118:AK118),ROUND(SUM($G118:H118)*$E118,2))))))</f>
        <v/>
      </c>
      <c r="AM118" s="284" t="str">
        <f>IF($C118=0,"",IF(I$82="","",IF(I$82="Faza inwest.",0,IF($C118=SUM($AK118:AL118),0,IF(SUM($G118:I118)-SUM($AK118:AL118)&lt;=SUM($G118:I118)*$E118,SUM($G118:I118)-SUM($AK118:AL118),ROUND(SUM($G118:I118)*$E118,2))))))</f>
        <v/>
      </c>
      <c r="AN118" s="284" t="str">
        <f>IF($C118=0,"",IF(J$82="","",IF(J$82="Faza inwest.",0,IF($C118=SUM($AK118:AM118),0,IF(SUM($G118:J118)-SUM($AK118:AM118)&lt;=SUM($G118:J118)*$E118,SUM($G118:J118)-SUM($AK118:AM118),ROUND(SUM($G118:J118)*$E118,2))))))</f>
        <v/>
      </c>
      <c r="AO118" s="284" t="str">
        <f>IF($C118=0,"",IF(K$82="","",IF(K$82="Faza inwest.",0,IF($C118=SUM($AK118:AN118),0,IF(SUM($G118:K118)-SUM($AK118:AN118)&lt;=SUM($G118:K118)*$E118,SUM($G118:K118)-SUM($AK118:AN118),ROUND(SUM($G118:K118)*$E118,2))))))</f>
        <v/>
      </c>
      <c r="AP118" s="284" t="str">
        <f>IF($C118=0,"",IF(L$82="","",IF(L$82="Faza inwest.",0,IF($C118=SUM($AK118:AO118),0,IF(SUM($G118:L118)-SUM($AK118:AO118)&lt;=SUM($G118:L118)*$E118,SUM($G118:L118)-SUM($AK118:AO118),ROUND(SUM($G118:L118)*$E118,2))))))</f>
        <v/>
      </c>
      <c r="AQ118" s="284" t="str">
        <f>IF($C118=0,"",IF(M$82="","",IF(M$82="Faza inwest.",0,IF($C118=SUM($AK118:AP118),0,IF(SUM($G118:M118)-SUM($AK118:AP118)&lt;=SUM($G118:M118)*$E118,SUM($G118:M118)-SUM($AK118:AP118),ROUND(SUM($G118:M118)*$E118,2))))))</f>
        <v/>
      </c>
      <c r="AR118" s="284" t="str">
        <f>IF($C118=0,"",IF(N$82="","",IF(N$82="Faza inwest.",0,IF($C118=SUM($AK118:AQ118),0,IF(SUM($G118:N118)-SUM($AK118:AQ118)&lt;=SUM($G118:N118)*$E118,SUM($G118:N118)-SUM($AK118:AQ118),ROUND(SUM($G118:N118)*$E118,2))))))</f>
        <v/>
      </c>
      <c r="AS118" s="284" t="str">
        <f>IF($C118=0,"",IF(O$82="","",IF(O$82="Faza inwest.",0,IF($C118=SUM($AK118:AR118),0,IF(SUM($G118:O118)-SUM($AK118:AR118)&lt;=SUM($G118:O118)*$E118,SUM($G118:O118)-SUM($AK118:AR118),ROUND(SUM($G118:O118)*$E118,2))))))</f>
        <v/>
      </c>
      <c r="AT118" s="284" t="str">
        <f>IF($C118=0,"",IF(P$82="","",IF(P$82="Faza inwest.",0,IF($C118=SUM($AK118:AS118),0,IF(SUM($G118:P118)-SUM($AK118:AS118)&lt;=SUM($G118:P118)*$E118,SUM($G118:P118)-SUM($AK118:AS118),ROUND(SUM($G118:P118)*$E118,2))))))</f>
        <v/>
      </c>
      <c r="AU118" s="284" t="str">
        <f>IF($C118=0,"",IF(Q$82="","",IF(Q$82="Faza inwest.",0,IF($C118=SUM($AK118:AT118),0,IF(SUM($G118:Q118)-SUM($AK118:AT118)&lt;=SUM($G118:Q118)*$E118,SUM($G118:Q118)-SUM($AK118:AT118),ROUND(SUM($G118:Q118)*$E118,2))))))</f>
        <v/>
      </c>
      <c r="AV118" s="284" t="str">
        <f>IF($C118=0,"",IF(R$82="","",IF(R$82="Faza inwest.",0,IF($C118=SUM($AK118:AU118),0,IF(SUM($G118:R118)-SUM($AK118:AU118)&lt;=SUM($G118:R118)*$E118,SUM($G118:R118)-SUM($AK118:AU118),ROUND(SUM($G118:R118)*$E118,2))))))</f>
        <v/>
      </c>
      <c r="AW118" s="284" t="str">
        <f>IF($C118=0,"",IF(S$82="","",IF(S$82="Faza inwest.",0,IF($C118=SUM($AK118:AV118),0,IF(SUM($G118:S118)-SUM($AK118:AV118)&lt;=SUM($G118:S118)*$E118,SUM($G118:S118)-SUM($AK118:AV118),ROUND(SUM($G118:S118)*$E118,2))))))</f>
        <v/>
      </c>
      <c r="AX118" s="284" t="str">
        <f>IF($C118=0,"",IF(T$82="","",IF(T$82="Faza inwest.",0,IF($C118=SUM($AK118:AW118),0,IF(SUM($G118:T118)-SUM($AK118:AW118)&lt;=SUM($G118:T118)*$E118,SUM($G118:T118)-SUM($AK118:AW118),ROUND(SUM($G118:T118)*$E118,2))))))</f>
        <v/>
      </c>
      <c r="AY118" s="284" t="str">
        <f>IF($C118=0,"",IF(U$82="","",IF(U$82="Faza inwest.",0,IF($C118=SUM($AK118:AX118),0,IF(SUM($G118:U118)-SUM($AK118:AX118)&lt;=SUM($G118:U118)*$E118,SUM($G118:U118)-SUM($AK118:AX118),ROUND(SUM($G118:U118)*$E118,2))))))</f>
        <v/>
      </c>
      <c r="AZ118" s="284" t="str">
        <f>IF($C118=0,"",IF(V$82="","",IF(V$82="Faza inwest.",0,IF($C118=SUM($AK118:AY118),0,IF(SUM($G118:V118)-SUM($AK118:AY118)&lt;=SUM($G118:V118)*$E118,SUM($G118:V118)-SUM($AK118:AY118),ROUND(SUM($G118:V118)*$E118,2))))))</f>
        <v/>
      </c>
      <c r="BA118" s="284" t="str">
        <f>IF($C118=0,"",IF(W$82="","",IF(W$82="Faza inwest.",0,IF($C118=SUM($AK118:AZ118),0,IF(SUM($G118:W118)-SUM($AK118:AZ118)&lt;=SUM($G118:W118)*$E118,SUM($G118:W118)-SUM($AK118:AZ118),ROUND(SUM($G118:W118)*$E118,2))))))</f>
        <v/>
      </c>
      <c r="BB118" s="284" t="str">
        <f>IF($C118=0,"",IF(X$82="","",IF(X$82="Faza inwest.",0,IF($C118=SUM($AK118:BA118),0,IF(SUM($G118:X118)-SUM($AK118:BA118)&lt;=SUM($G118:X118)*$E118,SUM($G118:X118)-SUM($AK118:BA118),ROUND(SUM($G118:X118)*$E118,2))))))</f>
        <v/>
      </c>
      <c r="BC118" s="284" t="str">
        <f>IF($C118=0,"",IF(Y$82="","",IF(Y$82="Faza inwest.",0,IF($C118=SUM($AK118:BB118),0,IF(SUM($G118:Y118)-SUM($AK118:BB118)&lt;=SUM($G118:Y118)*$E118,SUM($G118:Y118)-SUM($AK118:BB118),ROUND(SUM($G118:Y118)*$E118,2))))))</f>
        <v/>
      </c>
      <c r="BD118" s="284" t="str">
        <f>IF($C118=0,"",IF(Z$82="","",IF(Z$82="Faza inwest.",0,IF($C118=SUM($AK118:BC118),0,IF(SUM($G118:Z118)-SUM($AK118:BC118)&lt;=SUM($G118:Z118)*$E118,SUM($G118:Z118)-SUM($AK118:BC118),ROUND(SUM($G118:Z118)*$E118,2))))))</f>
        <v/>
      </c>
      <c r="BE118" s="284" t="str">
        <f>IF($C118=0,"",IF(AA$82="","",IF(AA$82="Faza inwest.",0,IF($C118=SUM($AK118:BD118),0,IF(SUM($G118:AA118)-SUM($AK118:BD118)&lt;=SUM($G118:AA118)*$E118,SUM($G118:AA118)-SUM($AK118:BD118),ROUND(SUM($G118:AA118)*$E118,2))))))</f>
        <v/>
      </c>
      <c r="BF118" s="284" t="str">
        <f>IF($C118=0,"",IF(AB$82="","",IF(AB$82="Faza inwest.",0,IF($C118=SUM($AK118:BE118),0,IF(SUM($G118:AB118)-SUM($AK118:BE118)&lt;=SUM($G118:AB118)*$E118,SUM($G118:AB118)-SUM($AK118:BE118),ROUND(SUM($G118:AB118)*$E118,2))))))</f>
        <v/>
      </c>
      <c r="BG118" s="284" t="str">
        <f>IF($C118=0,"",IF(AC$82="","",IF(AC$82="Faza inwest.",0,IF($C118=SUM($AK118:BF118),0,IF(SUM($G118:AC118)-SUM($AK118:BF118)&lt;=SUM($G118:AC118)*$E118,SUM($G118:AC118)-SUM($AK118:BF118),ROUND(SUM($G118:AC118)*$E118,2))))))</f>
        <v/>
      </c>
      <c r="BH118" s="284" t="str">
        <f>IF($C118=0,"",IF(AD$82="","",IF(AD$82="Faza inwest.",0,IF($C118=SUM($AK118:BG118),0,IF(SUM($G118:AD118)-SUM($AK118:BG118)&lt;=SUM($G118:AD118)*$E118,SUM($G118:AD118)-SUM($AK118:BG118),ROUND(SUM($G118:AD118)*$E118,2))))))</f>
        <v/>
      </c>
      <c r="BI118" s="284" t="str">
        <f>IF($C118=0,"",IF(AE$82="","",IF(AE$82="Faza inwest.",0,IF($C118=SUM($AK118:BH118),0,IF(SUM($G118:AE118)-SUM($AK118:BH118)&lt;=SUM($G118:AE118)*$E118,SUM($G118:AE118)-SUM($AK118:BH118),ROUND(SUM($G118:AE118)*$E118,2))))))</f>
        <v/>
      </c>
      <c r="BJ118" s="284" t="str">
        <f>IF($C118=0,"",IF(AF$82="","",IF(AF$82="Faza inwest.",0,IF($C118=SUM($AK118:BI118),0,IF(SUM($G118:AF118)-SUM($AK118:BI118)&lt;=SUM($G118:AF118)*$E118,SUM($G118:AF118)-SUM($AK118:BI118),ROUND(SUM($G118:AF118)*$E118,2))))))</f>
        <v/>
      </c>
      <c r="BK118" s="284" t="str">
        <f>IF($C118=0,"",IF(AG$82="","",IF(AG$82="Faza inwest.",0,IF($C118=SUM($AK118:BJ118),0,IF(SUM($G118:AG118)-SUM($AK118:BJ118)&lt;=SUM($G118:AG118)*$E118,SUM($G118:AG118)-SUM($AK118:BJ118),ROUND(SUM($G118:AG118)*$E118,2))))))</f>
        <v/>
      </c>
      <c r="BL118" s="284" t="str">
        <f>IF($C118=0,"",IF(AH$82="","",IF(AH$82="Faza inwest.",0,IF($C118=SUM($AK118:BK118),0,IF(SUM($G118:AH118)-SUM($AK118:BK118)&lt;=SUM($G118:AH118)*$E118,SUM($G118:AH118)-SUM($AK118:BK118),ROUND(SUM($G118:AH118)*$E118,2))))))</f>
        <v/>
      </c>
      <c r="BM118" s="284" t="str">
        <f>IF($C118=0,"",IF(AI$82="","",IF(AI$82="Faza inwest.",0,IF($C118=SUM($AK118:BL118),0,IF(SUM($G118:AI118)-SUM($AK118:BL118)&lt;=SUM($G118:AI118)*$E118,SUM($G118:AI118)-SUM($AK118:BL118),ROUND(SUM($G118:AI118)*$E118,2))))))</f>
        <v/>
      </c>
      <c r="BN118" s="284" t="str">
        <f>IF($C118=0,"",IF(AJ$82="","",IF(AJ$82="Faza inwest.",0,IF($C118=SUM($AK118:BM118),0,IF(SUM($G118:AJ118)-SUM($AK118:BM118)&lt;=SUM($G118:AJ118)*$E118,SUM($G118:AJ118)-SUM($AK118:BM118),ROUND(SUM($G118:AJ118)*$E118,2))))))</f>
        <v/>
      </c>
    </row>
    <row r="119" spans="1:66" s="93" customFormat="1">
      <c r="A119" s="126" t="str">
        <f t="shared" si="63"/>
        <v/>
      </c>
      <c r="B119" s="279"/>
      <c r="C119" s="279"/>
      <c r="D119" s="281"/>
      <c r="E119" s="281"/>
      <c r="F119" s="282" t="str">
        <f t="shared" si="62"/>
        <v/>
      </c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4" t="str">
        <f>IF($C119=0,"",IF(G$82="Faza inwest.",0,ROUND(SUM($G119:G119)*$E119,2)))</f>
        <v/>
      </c>
      <c r="AL119" s="284" t="str">
        <f>IF($C119=0,"",IF(H$82="","",IF(H$82="Faza inwest.",0,IF($C119=SUM($AK119:AK119),0,IF(SUM($G119:H119)-SUM($AK119:AK119)&lt;=SUM($G119:H119)*$E119,SUM($G119:H119)-SUM($AK119:AK119),ROUND(SUM($G119:H119)*$E119,2))))))</f>
        <v/>
      </c>
      <c r="AM119" s="284" t="str">
        <f>IF($C119=0,"",IF(I$82="","",IF(I$82="Faza inwest.",0,IF($C119=SUM($AK119:AL119),0,IF(SUM($G119:I119)-SUM($AK119:AL119)&lt;=SUM($G119:I119)*$E119,SUM($G119:I119)-SUM($AK119:AL119),ROUND(SUM($G119:I119)*$E119,2))))))</f>
        <v/>
      </c>
      <c r="AN119" s="284" t="str">
        <f>IF($C119=0,"",IF(J$82="","",IF(J$82="Faza inwest.",0,IF($C119=SUM($AK119:AM119),0,IF(SUM($G119:J119)-SUM($AK119:AM119)&lt;=SUM($G119:J119)*$E119,SUM($G119:J119)-SUM($AK119:AM119),ROUND(SUM($G119:J119)*$E119,2))))))</f>
        <v/>
      </c>
      <c r="AO119" s="284" t="str">
        <f>IF($C119=0,"",IF(K$82="","",IF(K$82="Faza inwest.",0,IF($C119=SUM($AK119:AN119),0,IF(SUM($G119:K119)-SUM($AK119:AN119)&lt;=SUM($G119:K119)*$E119,SUM($G119:K119)-SUM($AK119:AN119),ROUND(SUM($G119:K119)*$E119,2))))))</f>
        <v/>
      </c>
      <c r="AP119" s="284" t="str">
        <f>IF($C119=0,"",IF(L$82="","",IF(L$82="Faza inwest.",0,IF($C119=SUM($AK119:AO119),0,IF(SUM($G119:L119)-SUM($AK119:AO119)&lt;=SUM($G119:L119)*$E119,SUM($G119:L119)-SUM($AK119:AO119),ROUND(SUM($G119:L119)*$E119,2))))))</f>
        <v/>
      </c>
      <c r="AQ119" s="284" t="str">
        <f>IF($C119=0,"",IF(M$82="","",IF(M$82="Faza inwest.",0,IF($C119=SUM($AK119:AP119),0,IF(SUM($G119:M119)-SUM($AK119:AP119)&lt;=SUM($G119:M119)*$E119,SUM($G119:M119)-SUM($AK119:AP119),ROUND(SUM($G119:M119)*$E119,2))))))</f>
        <v/>
      </c>
      <c r="AR119" s="284" t="str">
        <f>IF($C119=0,"",IF(N$82="","",IF(N$82="Faza inwest.",0,IF($C119=SUM($AK119:AQ119),0,IF(SUM($G119:N119)-SUM($AK119:AQ119)&lt;=SUM($G119:N119)*$E119,SUM($G119:N119)-SUM($AK119:AQ119),ROUND(SUM($G119:N119)*$E119,2))))))</f>
        <v/>
      </c>
      <c r="AS119" s="284" t="str">
        <f>IF($C119=0,"",IF(O$82="","",IF(O$82="Faza inwest.",0,IF($C119=SUM($AK119:AR119),0,IF(SUM($G119:O119)-SUM($AK119:AR119)&lt;=SUM($G119:O119)*$E119,SUM($G119:O119)-SUM($AK119:AR119),ROUND(SUM($G119:O119)*$E119,2))))))</f>
        <v/>
      </c>
      <c r="AT119" s="284" t="str">
        <f>IF($C119=0,"",IF(P$82="","",IF(P$82="Faza inwest.",0,IF($C119=SUM($AK119:AS119),0,IF(SUM($G119:P119)-SUM($AK119:AS119)&lt;=SUM($G119:P119)*$E119,SUM($G119:P119)-SUM($AK119:AS119),ROUND(SUM($G119:P119)*$E119,2))))))</f>
        <v/>
      </c>
      <c r="AU119" s="284" t="str">
        <f>IF($C119=0,"",IF(Q$82="","",IF(Q$82="Faza inwest.",0,IF($C119=SUM($AK119:AT119),0,IF(SUM($G119:Q119)-SUM($AK119:AT119)&lt;=SUM($G119:Q119)*$E119,SUM($G119:Q119)-SUM($AK119:AT119),ROUND(SUM($G119:Q119)*$E119,2))))))</f>
        <v/>
      </c>
      <c r="AV119" s="284" t="str">
        <f>IF($C119=0,"",IF(R$82="","",IF(R$82="Faza inwest.",0,IF($C119=SUM($AK119:AU119),0,IF(SUM($G119:R119)-SUM($AK119:AU119)&lt;=SUM($G119:R119)*$E119,SUM($G119:R119)-SUM($AK119:AU119),ROUND(SUM($G119:R119)*$E119,2))))))</f>
        <v/>
      </c>
      <c r="AW119" s="284" t="str">
        <f>IF($C119=0,"",IF(S$82="","",IF(S$82="Faza inwest.",0,IF($C119=SUM($AK119:AV119),0,IF(SUM($G119:S119)-SUM($AK119:AV119)&lt;=SUM($G119:S119)*$E119,SUM($G119:S119)-SUM($AK119:AV119),ROUND(SUM($G119:S119)*$E119,2))))))</f>
        <v/>
      </c>
      <c r="AX119" s="284" t="str">
        <f>IF($C119=0,"",IF(T$82="","",IF(T$82="Faza inwest.",0,IF($C119=SUM($AK119:AW119),0,IF(SUM($G119:T119)-SUM($AK119:AW119)&lt;=SUM($G119:T119)*$E119,SUM($G119:T119)-SUM($AK119:AW119),ROUND(SUM($G119:T119)*$E119,2))))))</f>
        <v/>
      </c>
      <c r="AY119" s="284" t="str">
        <f>IF($C119=0,"",IF(U$82="","",IF(U$82="Faza inwest.",0,IF($C119=SUM($AK119:AX119),0,IF(SUM($G119:U119)-SUM($AK119:AX119)&lt;=SUM($G119:U119)*$E119,SUM($G119:U119)-SUM($AK119:AX119),ROUND(SUM($G119:U119)*$E119,2))))))</f>
        <v/>
      </c>
      <c r="AZ119" s="284" t="str">
        <f>IF($C119=0,"",IF(V$82="","",IF(V$82="Faza inwest.",0,IF($C119=SUM($AK119:AY119),0,IF(SUM($G119:V119)-SUM($AK119:AY119)&lt;=SUM($G119:V119)*$E119,SUM($G119:V119)-SUM($AK119:AY119),ROUND(SUM($G119:V119)*$E119,2))))))</f>
        <v/>
      </c>
      <c r="BA119" s="284" t="str">
        <f>IF($C119=0,"",IF(W$82="","",IF(W$82="Faza inwest.",0,IF($C119=SUM($AK119:AZ119),0,IF(SUM($G119:W119)-SUM($AK119:AZ119)&lt;=SUM($G119:W119)*$E119,SUM($G119:W119)-SUM($AK119:AZ119),ROUND(SUM($G119:W119)*$E119,2))))))</f>
        <v/>
      </c>
      <c r="BB119" s="284" t="str">
        <f>IF($C119=0,"",IF(X$82="","",IF(X$82="Faza inwest.",0,IF($C119=SUM($AK119:BA119),0,IF(SUM($G119:X119)-SUM($AK119:BA119)&lt;=SUM($G119:X119)*$E119,SUM($G119:X119)-SUM($AK119:BA119),ROUND(SUM($G119:X119)*$E119,2))))))</f>
        <v/>
      </c>
      <c r="BC119" s="284" t="str">
        <f>IF($C119=0,"",IF(Y$82="","",IF(Y$82="Faza inwest.",0,IF($C119=SUM($AK119:BB119),0,IF(SUM($G119:Y119)-SUM($AK119:BB119)&lt;=SUM($G119:Y119)*$E119,SUM($G119:Y119)-SUM($AK119:BB119),ROUND(SUM($G119:Y119)*$E119,2))))))</f>
        <v/>
      </c>
      <c r="BD119" s="284" t="str">
        <f>IF($C119=0,"",IF(Z$82="","",IF(Z$82="Faza inwest.",0,IF($C119=SUM($AK119:BC119),0,IF(SUM($G119:Z119)-SUM($AK119:BC119)&lt;=SUM($G119:Z119)*$E119,SUM($G119:Z119)-SUM($AK119:BC119),ROUND(SUM($G119:Z119)*$E119,2))))))</f>
        <v/>
      </c>
      <c r="BE119" s="284" t="str">
        <f>IF($C119=0,"",IF(AA$82="","",IF(AA$82="Faza inwest.",0,IF($C119=SUM($AK119:BD119),0,IF(SUM($G119:AA119)-SUM($AK119:BD119)&lt;=SUM($G119:AA119)*$E119,SUM($G119:AA119)-SUM($AK119:BD119),ROUND(SUM($G119:AA119)*$E119,2))))))</f>
        <v/>
      </c>
      <c r="BF119" s="284" t="str">
        <f>IF($C119=0,"",IF(AB$82="","",IF(AB$82="Faza inwest.",0,IF($C119=SUM($AK119:BE119),0,IF(SUM($G119:AB119)-SUM($AK119:BE119)&lt;=SUM($G119:AB119)*$E119,SUM($G119:AB119)-SUM($AK119:BE119),ROUND(SUM($G119:AB119)*$E119,2))))))</f>
        <v/>
      </c>
      <c r="BG119" s="284" t="str">
        <f>IF($C119=0,"",IF(AC$82="","",IF(AC$82="Faza inwest.",0,IF($C119=SUM($AK119:BF119),0,IF(SUM($G119:AC119)-SUM($AK119:BF119)&lt;=SUM($G119:AC119)*$E119,SUM($G119:AC119)-SUM($AK119:BF119),ROUND(SUM($G119:AC119)*$E119,2))))))</f>
        <v/>
      </c>
      <c r="BH119" s="284" t="str">
        <f>IF($C119=0,"",IF(AD$82="","",IF(AD$82="Faza inwest.",0,IF($C119=SUM($AK119:BG119),0,IF(SUM($G119:AD119)-SUM($AK119:BG119)&lt;=SUM($G119:AD119)*$E119,SUM($G119:AD119)-SUM($AK119:BG119),ROUND(SUM($G119:AD119)*$E119,2))))))</f>
        <v/>
      </c>
      <c r="BI119" s="284" t="str">
        <f>IF($C119=0,"",IF(AE$82="","",IF(AE$82="Faza inwest.",0,IF($C119=SUM($AK119:BH119),0,IF(SUM($G119:AE119)-SUM($AK119:BH119)&lt;=SUM($G119:AE119)*$E119,SUM($G119:AE119)-SUM($AK119:BH119),ROUND(SUM($G119:AE119)*$E119,2))))))</f>
        <v/>
      </c>
      <c r="BJ119" s="284" t="str">
        <f>IF($C119=0,"",IF(AF$82="","",IF(AF$82="Faza inwest.",0,IF($C119=SUM($AK119:BI119),0,IF(SUM($G119:AF119)-SUM($AK119:BI119)&lt;=SUM($G119:AF119)*$E119,SUM($G119:AF119)-SUM($AK119:BI119),ROUND(SUM($G119:AF119)*$E119,2))))))</f>
        <v/>
      </c>
      <c r="BK119" s="284" t="str">
        <f>IF($C119=0,"",IF(AG$82="","",IF(AG$82="Faza inwest.",0,IF($C119=SUM($AK119:BJ119),0,IF(SUM($G119:AG119)-SUM($AK119:BJ119)&lt;=SUM($G119:AG119)*$E119,SUM($G119:AG119)-SUM($AK119:BJ119),ROUND(SUM($G119:AG119)*$E119,2))))))</f>
        <v/>
      </c>
      <c r="BL119" s="284" t="str">
        <f>IF($C119=0,"",IF(AH$82="","",IF(AH$82="Faza inwest.",0,IF($C119=SUM($AK119:BK119),0,IF(SUM($G119:AH119)-SUM($AK119:BK119)&lt;=SUM($G119:AH119)*$E119,SUM($G119:AH119)-SUM($AK119:BK119),ROUND(SUM($G119:AH119)*$E119,2))))))</f>
        <v/>
      </c>
      <c r="BM119" s="284" t="str">
        <f>IF($C119=0,"",IF(AI$82="","",IF(AI$82="Faza inwest.",0,IF($C119=SUM($AK119:BL119),0,IF(SUM($G119:AI119)-SUM($AK119:BL119)&lt;=SUM($G119:AI119)*$E119,SUM($G119:AI119)-SUM($AK119:BL119),ROUND(SUM($G119:AI119)*$E119,2))))))</f>
        <v/>
      </c>
      <c r="BN119" s="284" t="str">
        <f>IF($C119=0,"",IF(AJ$82="","",IF(AJ$82="Faza inwest.",0,IF($C119=SUM($AK119:BM119),0,IF(SUM($G119:AJ119)-SUM($AK119:BM119)&lt;=SUM($G119:AJ119)*$E119,SUM($G119:AJ119)-SUM($AK119:BM119),ROUND(SUM($G119:AJ119)*$E119,2))))))</f>
        <v/>
      </c>
    </row>
    <row r="120" spans="1:66" s="93" customFormat="1">
      <c r="A120" s="126" t="str">
        <f t="shared" si="63"/>
        <v/>
      </c>
      <c r="B120" s="279"/>
      <c r="C120" s="279"/>
      <c r="D120" s="281"/>
      <c r="E120" s="281"/>
      <c r="F120" s="282" t="str">
        <f t="shared" si="62"/>
        <v/>
      </c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  <c r="AJ120" s="283"/>
      <c r="AK120" s="284" t="str">
        <f>IF($C120=0,"",IF(G$82="Faza inwest.",0,ROUND(SUM($G120:G120)*$E120,2)))</f>
        <v/>
      </c>
      <c r="AL120" s="284" t="str">
        <f>IF($C120=0,"",IF(H$82="","",IF(H$82="Faza inwest.",0,IF($C120=SUM($AK120:AK120),0,IF(SUM($G120:H120)-SUM($AK120:AK120)&lt;=SUM($G120:H120)*$E120,SUM($G120:H120)-SUM($AK120:AK120),ROUND(SUM($G120:H120)*$E120,2))))))</f>
        <v/>
      </c>
      <c r="AM120" s="284" t="str">
        <f>IF($C120=0,"",IF(I$82="","",IF(I$82="Faza inwest.",0,IF($C120=SUM($AK120:AL120),0,IF(SUM($G120:I120)-SUM($AK120:AL120)&lt;=SUM($G120:I120)*$E120,SUM($G120:I120)-SUM($AK120:AL120),ROUND(SUM($G120:I120)*$E120,2))))))</f>
        <v/>
      </c>
      <c r="AN120" s="284" t="str">
        <f>IF($C120=0,"",IF(J$82="","",IF(J$82="Faza inwest.",0,IF($C120=SUM($AK120:AM120),0,IF(SUM($G120:J120)-SUM($AK120:AM120)&lt;=SUM($G120:J120)*$E120,SUM($G120:J120)-SUM($AK120:AM120),ROUND(SUM($G120:J120)*$E120,2))))))</f>
        <v/>
      </c>
      <c r="AO120" s="284" t="str">
        <f>IF($C120=0,"",IF(K$82="","",IF(K$82="Faza inwest.",0,IF($C120=SUM($AK120:AN120),0,IF(SUM($G120:K120)-SUM($AK120:AN120)&lt;=SUM($G120:K120)*$E120,SUM($G120:K120)-SUM($AK120:AN120),ROUND(SUM($G120:K120)*$E120,2))))))</f>
        <v/>
      </c>
      <c r="AP120" s="284" t="str">
        <f>IF($C120=0,"",IF(L$82="","",IF(L$82="Faza inwest.",0,IF($C120=SUM($AK120:AO120),0,IF(SUM($G120:L120)-SUM($AK120:AO120)&lt;=SUM($G120:L120)*$E120,SUM($G120:L120)-SUM($AK120:AO120),ROUND(SUM($G120:L120)*$E120,2))))))</f>
        <v/>
      </c>
      <c r="AQ120" s="284" t="str">
        <f>IF($C120=0,"",IF(M$82="","",IF(M$82="Faza inwest.",0,IF($C120=SUM($AK120:AP120),0,IF(SUM($G120:M120)-SUM($AK120:AP120)&lt;=SUM($G120:M120)*$E120,SUM($G120:M120)-SUM($AK120:AP120),ROUND(SUM($G120:M120)*$E120,2))))))</f>
        <v/>
      </c>
      <c r="AR120" s="284" t="str">
        <f>IF($C120=0,"",IF(N$82="","",IF(N$82="Faza inwest.",0,IF($C120=SUM($AK120:AQ120),0,IF(SUM($G120:N120)-SUM($AK120:AQ120)&lt;=SUM($G120:N120)*$E120,SUM($G120:N120)-SUM($AK120:AQ120),ROUND(SUM($G120:N120)*$E120,2))))))</f>
        <v/>
      </c>
      <c r="AS120" s="284" t="str">
        <f>IF($C120=0,"",IF(O$82="","",IF(O$82="Faza inwest.",0,IF($C120=SUM($AK120:AR120),0,IF(SUM($G120:O120)-SUM($AK120:AR120)&lt;=SUM($G120:O120)*$E120,SUM($G120:O120)-SUM($AK120:AR120),ROUND(SUM($G120:O120)*$E120,2))))))</f>
        <v/>
      </c>
      <c r="AT120" s="284" t="str">
        <f>IF($C120=0,"",IF(P$82="","",IF(P$82="Faza inwest.",0,IF($C120=SUM($AK120:AS120),0,IF(SUM($G120:P120)-SUM($AK120:AS120)&lt;=SUM($G120:P120)*$E120,SUM($G120:P120)-SUM($AK120:AS120),ROUND(SUM($G120:P120)*$E120,2))))))</f>
        <v/>
      </c>
      <c r="AU120" s="284" t="str">
        <f>IF($C120=0,"",IF(Q$82="","",IF(Q$82="Faza inwest.",0,IF($C120=SUM($AK120:AT120),0,IF(SUM($G120:Q120)-SUM($AK120:AT120)&lt;=SUM($G120:Q120)*$E120,SUM($G120:Q120)-SUM($AK120:AT120),ROUND(SUM($G120:Q120)*$E120,2))))))</f>
        <v/>
      </c>
      <c r="AV120" s="284" t="str">
        <f>IF($C120=0,"",IF(R$82="","",IF(R$82="Faza inwest.",0,IF($C120=SUM($AK120:AU120),0,IF(SUM($G120:R120)-SUM($AK120:AU120)&lt;=SUM($G120:R120)*$E120,SUM($G120:R120)-SUM($AK120:AU120),ROUND(SUM($G120:R120)*$E120,2))))))</f>
        <v/>
      </c>
      <c r="AW120" s="284" t="str">
        <f>IF($C120=0,"",IF(S$82="","",IF(S$82="Faza inwest.",0,IF($C120=SUM($AK120:AV120),0,IF(SUM($G120:S120)-SUM($AK120:AV120)&lt;=SUM($G120:S120)*$E120,SUM($G120:S120)-SUM($AK120:AV120),ROUND(SUM($G120:S120)*$E120,2))))))</f>
        <v/>
      </c>
      <c r="AX120" s="284" t="str">
        <f>IF($C120=0,"",IF(T$82="","",IF(T$82="Faza inwest.",0,IF($C120=SUM($AK120:AW120),0,IF(SUM($G120:T120)-SUM($AK120:AW120)&lt;=SUM($G120:T120)*$E120,SUM($G120:T120)-SUM($AK120:AW120),ROUND(SUM($G120:T120)*$E120,2))))))</f>
        <v/>
      </c>
      <c r="AY120" s="284" t="str">
        <f>IF($C120=0,"",IF(U$82="","",IF(U$82="Faza inwest.",0,IF($C120=SUM($AK120:AX120),0,IF(SUM($G120:U120)-SUM($AK120:AX120)&lt;=SUM($G120:U120)*$E120,SUM($G120:U120)-SUM($AK120:AX120),ROUND(SUM($G120:U120)*$E120,2))))))</f>
        <v/>
      </c>
      <c r="AZ120" s="284" t="str">
        <f>IF($C120=0,"",IF(V$82="","",IF(V$82="Faza inwest.",0,IF($C120=SUM($AK120:AY120),0,IF(SUM($G120:V120)-SUM($AK120:AY120)&lt;=SUM($G120:V120)*$E120,SUM($G120:V120)-SUM($AK120:AY120),ROUND(SUM($G120:V120)*$E120,2))))))</f>
        <v/>
      </c>
      <c r="BA120" s="284" t="str">
        <f>IF($C120=0,"",IF(W$82="","",IF(W$82="Faza inwest.",0,IF($C120=SUM($AK120:AZ120),0,IF(SUM($G120:W120)-SUM($AK120:AZ120)&lt;=SUM($G120:W120)*$E120,SUM($G120:W120)-SUM($AK120:AZ120),ROUND(SUM($G120:W120)*$E120,2))))))</f>
        <v/>
      </c>
      <c r="BB120" s="284" t="str">
        <f>IF($C120=0,"",IF(X$82="","",IF(X$82="Faza inwest.",0,IF($C120=SUM($AK120:BA120),0,IF(SUM($G120:X120)-SUM($AK120:BA120)&lt;=SUM($G120:X120)*$E120,SUM($G120:X120)-SUM($AK120:BA120),ROUND(SUM($G120:X120)*$E120,2))))))</f>
        <v/>
      </c>
      <c r="BC120" s="284" t="str">
        <f>IF($C120=0,"",IF(Y$82="","",IF(Y$82="Faza inwest.",0,IF($C120=SUM($AK120:BB120),0,IF(SUM($G120:Y120)-SUM($AK120:BB120)&lt;=SUM($G120:Y120)*$E120,SUM($G120:Y120)-SUM($AK120:BB120),ROUND(SUM($G120:Y120)*$E120,2))))))</f>
        <v/>
      </c>
      <c r="BD120" s="284" t="str">
        <f>IF($C120=0,"",IF(Z$82="","",IF(Z$82="Faza inwest.",0,IF($C120=SUM($AK120:BC120),0,IF(SUM($G120:Z120)-SUM($AK120:BC120)&lt;=SUM($G120:Z120)*$E120,SUM($G120:Z120)-SUM($AK120:BC120),ROUND(SUM($G120:Z120)*$E120,2))))))</f>
        <v/>
      </c>
      <c r="BE120" s="284" t="str">
        <f>IF($C120=0,"",IF(AA$82="","",IF(AA$82="Faza inwest.",0,IF($C120=SUM($AK120:BD120),0,IF(SUM($G120:AA120)-SUM($AK120:BD120)&lt;=SUM($G120:AA120)*$E120,SUM($G120:AA120)-SUM($AK120:BD120),ROUND(SUM($G120:AA120)*$E120,2))))))</f>
        <v/>
      </c>
      <c r="BF120" s="284" t="str">
        <f>IF($C120=0,"",IF(AB$82="","",IF(AB$82="Faza inwest.",0,IF($C120=SUM($AK120:BE120),0,IF(SUM($G120:AB120)-SUM($AK120:BE120)&lt;=SUM($G120:AB120)*$E120,SUM($G120:AB120)-SUM($AK120:BE120),ROUND(SUM($G120:AB120)*$E120,2))))))</f>
        <v/>
      </c>
      <c r="BG120" s="284" t="str">
        <f>IF($C120=0,"",IF(AC$82="","",IF(AC$82="Faza inwest.",0,IF($C120=SUM($AK120:BF120),0,IF(SUM($G120:AC120)-SUM($AK120:BF120)&lt;=SUM($G120:AC120)*$E120,SUM($G120:AC120)-SUM($AK120:BF120),ROUND(SUM($G120:AC120)*$E120,2))))))</f>
        <v/>
      </c>
      <c r="BH120" s="284" t="str">
        <f>IF($C120=0,"",IF(AD$82="","",IF(AD$82="Faza inwest.",0,IF($C120=SUM($AK120:BG120),0,IF(SUM($G120:AD120)-SUM($AK120:BG120)&lt;=SUM($G120:AD120)*$E120,SUM($G120:AD120)-SUM($AK120:BG120),ROUND(SUM($G120:AD120)*$E120,2))))))</f>
        <v/>
      </c>
      <c r="BI120" s="284" t="str">
        <f>IF($C120=0,"",IF(AE$82="","",IF(AE$82="Faza inwest.",0,IF($C120=SUM($AK120:BH120),0,IF(SUM($G120:AE120)-SUM($AK120:BH120)&lt;=SUM($G120:AE120)*$E120,SUM($G120:AE120)-SUM($AK120:BH120),ROUND(SUM($G120:AE120)*$E120,2))))))</f>
        <v/>
      </c>
      <c r="BJ120" s="284" t="str">
        <f>IF($C120=0,"",IF(AF$82="","",IF(AF$82="Faza inwest.",0,IF($C120=SUM($AK120:BI120),0,IF(SUM($G120:AF120)-SUM($AK120:BI120)&lt;=SUM($G120:AF120)*$E120,SUM($G120:AF120)-SUM($AK120:BI120),ROUND(SUM($G120:AF120)*$E120,2))))))</f>
        <v/>
      </c>
      <c r="BK120" s="284" t="str">
        <f>IF($C120=0,"",IF(AG$82="","",IF(AG$82="Faza inwest.",0,IF($C120=SUM($AK120:BJ120),0,IF(SUM($G120:AG120)-SUM($AK120:BJ120)&lt;=SUM($G120:AG120)*$E120,SUM($G120:AG120)-SUM($AK120:BJ120),ROUND(SUM($G120:AG120)*$E120,2))))))</f>
        <v/>
      </c>
      <c r="BL120" s="284" t="str">
        <f>IF($C120=0,"",IF(AH$82="","",IF(AH$82="Faza inwest.",0,IF($C120=SUM($AK120:BK120),0,IF(SUM($G120:AH120)-SUM($AK120:BK120)&lt;=SUM($G120:AH120)*$E120,SUM($G120:AH120)-SUM($AK120:BK120),ROUND(SUM($G120:AH120)*$E120,2))))))</f>
        <v/>
      </c>
      <c r="BM120" s="284" t="str">
        <f>IF($C120=0,"",IF(AI$82="","",IF(AI$82="Faza inwest.",0,IF($C120=SUM($AK120:BL120),0,IF(SUM($G120:AI120)-SUM($AK120:BL120)&lt;=SUM($G120:AI120)*$E120,SUM($G120:AI120)-SUM($AK120:BL120),ROUND(SUM($G120:AI120)*$E120,2))))))</f>
        <v/>
      </c>
      <c r="BN120" s="284" t="str">
        <f>IF($C120=0,"",IF(AJ$82="","",IF(AJ$82="Faza inwest.",0,IF($C120=SUM($AK120:BM120),0,IF(SUM($G120:AJ120)-SUM($AK120:BM120)&lt;=SUM($G120:AJ120)*$E120,SUM($G120:AJ120)-SUM($AK120:BM120),ROUND(SUM($G120:AJ120)*$E120,2))))))</f>
        <v/>
      </c>
    </row>
    <row r="121" spans="1:66" s="93" customFormat="1">
      <c r="A121" s="126" t="str">
        <f t="shared" si="63"/>
        <v/>
      </c>
      <c r="B121" s="279"/>
      <c r="C121" s="279"/>
      <c r="D121" s="281"/>
      <c r="E121" s="281"/>
      <c r="F121" s="282" t="str">
        <f t="shared" si="62"/>
        <v/>
      </c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4" t="str">
        <f>IF($C121=0,"",IF(G$82="Faza inwest.",0,ROUND(SUM($G121:G121)*$E121,2)))</f>
        <v/>
      </c>
      <c r="AL121" s="284" t="str">
        <f>IF($C121=0,"",IF(H$82="","",IF(H$82="Faza inwest.",0,IF($C121=SUM($AK121:AK121),0,IF(SUM($G121:H121)-SUM($AK121:AK121)&lt;=SUM($G121:H121)*$E121,SUM($G121:H121)-SUM($AK121:AK121),ROUND(SUM($G121:H121)*$E121,2))))))</f>
        <v/>
      </c>
      <c r="AM121" s="284" t="str">
        <f>IF($C121=0,"",IF(I$82="","",IF(I$82="Faza inwest.",0,IF($C121=SUM($AK121:AL121),0,IF(SUM($G121:I121)-SUM($AK121:AL121)&lt;=SUM($G121:I121)*$E121,SUM($G121:I121)-SUM($AK121:AL121),ROUND(SUM($G121:I121)*$E121,2))))))</f>
        <v/>
      </c>
      <c r="AN121" s="284" t="str">
        <f>IF($C121=0,"",IF(J$82="","",IF(J$82="Faza inwest.",0,IF($C121=SUM($AK121:AM121),0,IF(SUM($G121:J121)-SUM($AK121:AM121)&lt;=SUM($G121:J121)*$E121,SUM($G121:J121)-SUM($AK121:AM121),ROUND(SUM($G121:J121)*$E121,2))))))</f>
        <v/>
      </c>
      <c r="AO121" s="284" t="str">
        <f>IF($C121=0,"",IF(K$82="","",IF(K$82="Faza inwest.",0,IF($C121=SUM($AK121:AN121),0,IF(SUM($G121:K121)-SUM($AK121:AN121)&lt;=SUM($G121:K121)*$E121,SUM($G121:K121)-SUM($AK121:AN121),ROUND(SUM($G121:K121)*$E121,2))))))</f>
        <v/>
      </c>
      <c r="AP121" s="284" t="str">
        <f>IF($C121=0,"",IF(L$82="","",IF(L$82="Faza inwest.",0,IF($C121=SUM($AK121:AO121),0,IF(SUM($G121:L121)-SUM($AK121:AO121)&lt;=SUM($G121:L121)*$E121,SUM($G121:L121)-SUM($AK121:AO121),ROUND(SUM($G121:L121)*$E121,2))))))</f>
        <v/>
      </c>
      <c r="AQ121" s="284" t="str">
        <f>IF($C121=0,"",IF(M$82="","",IF(M$82="Faza inwest.",0,IF($C121=SUM($AK121:AP121),0,IF(SUM($G121:M121)-SUM($AK121:AP121)&lt;=SUM($G121:M121)*$E121,SUM($G121:M121)-SUM($AK121:AP121),ROUND(SUM($G121:M121)*$E121,2))))))</f>
        <v/>
      </c>
      <c r="AR121" s="284" t="str">
        <f>IF($C121=0,"",IF(N$82="","",IF(N$82="Faza inwest.",0,IF($C121=SUM($AK121:AQ121),0,IF(SUM($G121:N121)-SUM($AK121:AQ121)&lt;=SUM($G121:N121)*$E121,SUM($G121:N121)-SUM($AK121:AQ121),ROUND(SUM($G121:N121)*$E121,2))))))</f>
        <v/>
      </c>
      <c r="AS121" s="284" t="str">
        <f>IF($C121=0,"",IF(O$82="","",IF(O$82="Faza inwest.",0,IF($C121=SUM($AK121:AR121),0,IF(SUM($G121:O121)-SUM($AK121:AR121)&lt;=SUM($G121:O121)*$E121,SUM($G121:O121)-SUM($AK121:AR121),ROUND(SUM($G121:O121)*$E121,2))))))</f>
        <v/>
      </c>
      <c r="AT121" s="284" t="str">
        <f>IF($C121=0,"",IF(P$82="","",IF(P$82="Faza inwest.",0,IF($C121=SUM($AK121:AS121),0,IF(SUM($G121:P121)-SUM($AK121:AS121)&lt;=SUM($G121:P121)*$E121,SUM($G121:P121)-SUM($AK121:AS121),ROUND(SUM($G121:P121)*$E121,2))))))</f>
        <v/>
      </c>
      <c r="AU121" s="284" t="str">
        <f>IF($C121=0,"",IF(Q$82="","",IF(Q$82="Faza inwest.",0,IF($C121=SUM($AK121:AT121),0,IF(SUM($G121:Q121)-SUM($AK121:AT121)&lt;=SUM($G121:Q121)*$E121,SUM($G121:Q121)-SUM($AK121:AT121),ROUND(SUM($G121:Q121)*$E121,2))))))</f>
        <v/>
      </c>
      <c r="AV121" s="284" t="str">
        <f>IF($C121=0,"",IF(R$82="","",IF(R$82="Faza inwest.",0,IF($C121=SUM($AK121:AU121),0,IF(SUM($G121:R121)-SUM($AK121:AU121)&lt;=SUM($G121:R121)*$E121,SUM($G121:R121)-SUM($AK121:AU121),ROUND(SUM($G121:R121)*$E121,2))))))</f>
        <v/>
      </c>
      <c r="AW121" s="284" t="str">
        <f>IF($C121=0,"",IF(S$82="","",IF(S$82="Faza inwest.",0,IF($C121=SUM($AK121:AV121),0,IF(SUM($G121:S121)-SUM($AK121:AV121)&lt;=SUM($G121:S121)*$E121,SUM($G121:S121)-SUM($AK121:AV121),ROUND(SUM($G121:S121)*$E121,2))))))</f>
        <v/>
      </c>
      <c r="AX121" s="284" t="str">
        <f>IF($C121=0,"",IF(T$82="","",IF(T$82="Faza inwest.",0,IF($C121=SUM($AK121:AW121),0,IF(SUM($G121:T121)-SUM($AK121:AW121)&lt;=SUM($G121:T121)*$E121,SUM($G121:T121)-SUM($AK121:AW121),ROUND(SUM($G121:T121)*$E121,2))))))</f>
        <v/>
      </c>
      <c r="AY121" s="284" t="str">
        <f>IF($C121=0,"",IF(U$82="","",IF(U$82="Faza inwest.",0,IF($C121=SUM($AK121:AX121),0,IF(SUM($G121:U121)-SUM($AK121:AX121)&lt;=SUM($G121:U121)*$E121,SUM($G121:U121)-SUM($AK121:AX121),ROUND(SUM($G121:U121)*$E121,2))))))</f>
        <v/>
      </c>
      <c r="AZ121" s="284" t="str">
        <f>IF($C121=0,"",IF(V$82="","",IF(V$82="Faza inwest.",0,IF($C121=SUM($AK121:AY121),0,IF(SUM($G121:V121)-SUM($AK121:AY121)&lt;=SUM($G121:V121)*$E121,SUM($G121:V121)-SUM($AK121:AY121),ROUND(SUM($G121:V121)*$E121,2))))))</f>
        <v/>
      </c>
      <c r="BA121" s="284" t="str">
        <f>IF($C121=0,"",IF(W$82="","",IF(W$82="Faza inwest.",0,IF($C121=SUM($AK121:AZ121),0,IF(SUM($G121:W121)-SUM($AK121:AZ121)&lt;=SUM($G121:W121)*$E121,SUM($G121:W121)-SUM($AK121:AZ121),ROUND(SUM($G121:W121)*$E121,2))))))</f>
        <v/>
      </c>
      <c r="BB121" s="284" t="str">
        <f>IF($C121=0,"",IF(X$82="","",IF(X$82="Faza inwest.",0,IF($C121=SUM($AK121:BA121),0,IF(SUM($G121:X121)-SUM($AK121:BA121)&lt;=SUM($G121:X121)*$E121,SUM($G121:X121)-SUM($AK121:BA121),ROUND(SUM($G121:X121)*$E121,2))))))</f>
        <v/>
      </c>
      <c r="BC121" s="284" t="str">
        <f>IF($C121=0,"",IF(Y$82="","",IF(Y$82="Faza inwest.",0,IF($C121=SUM($AK121:BB121),0,IF(SUM($G121:Y121)-SUM($AK121:BB121)&lt;=SUM($G121:Y121)*$E121,SUM($G121:Y121)-SUM($AK121:BB121),ROUND(SUM($G121:Y121)*$E121,2))))))</f>
        <v/>
      </c>
      <c r="BD121" s="284" t="str">
        <f>IF($C121=0,"",IF(Z$82="","",IF(Z$82="Faza inwest.",0,IF($C121=SUM($AK121:BC121),0,IF(SUM($G121:Z121)-SUM($AK121:BC121)&lt;=SUM($G121:Z121)*$E121,SUM($G121:Z121)-SUM($AK121:BC121),ROUND(SUM($G121:Z121)*$E121,2))))))</f>
        <v/>
      </c>
      <c r="BE121" s="284" t="str">
        <f>IF($C121=0,"",IF(AA$82="","",IF(AA$82="Faza inwest.",0,IF($C121=SUM($AK121:BD121),0,IF(SUM($G121:AA121)-SUM($AK121:BD121)&lt;=SUM($G121:AA121)*$E121,SUM($G121:AA121)-SUM($AK121:BD121),ROUND(SUM($G121:AA121)*$E121,2))))))</f>
        <v/>
      </c>
      <c r="BF121" s="284" t="str">
        <f>IF($C121=0,"",IF(AB$82="","",IF(AB$82="Faza inwest.",0,IF($C121=SUM($AK121:BE121),0,IF(SUM($G121:AB121)-SUM($AK121:BE121)&lt;=SUM($G121:AB121)*$E121,SUM($G121:AB121)-SUM($AK121:BE121),ROUND(SUM($G121:AB121)*$E121,2))))))</f>
        <v/>
      </c>
      <c r="BG121" s="284" t="str">
        <f>IF($C121=0,"",IF(AC$82="","",IF(AC$82="Faza inwest.",0,IF($C121=SUM($AK121:BF121),0,IF(SUM($G121:AC121)-SUM($AK121:BF121)&lt;=SUM($G121:AC121)*$E121,SUM($G121:AC121)-SUM($AK121:BF121),ROUND(SUM($G121:AC121)*$E121,2))))))</f>
        <v/>
      </c>
      <c r="BH121" s="284" t="str">
        <f>IF($C121=0,"",IF(AD$82="","",IF(AD$82="Faza inwest.",0,IF($C121=SUM($AK121:BG121),0,IF(SUM($G121:AD121)-SUM($AK121:BG121)&lt;=SUM($G121:AD121)*$E121,SUM($G121:AD121)-SUM($AK121:BG121),ROUND(SUM($G121:AD121)*$E121,2))))))</f>
        <v/>
      </c>
      <c r="BI121" s="284" t="str">
        <f>IF($C121=0,"",IF(AE$82="","",IF(AE$82="Faza inwest.",0,IF($C121=SUM($AK121:BH121),0,IF(SUM($G121:AE121)-SUM($AK121:BH121)&lt;=SUM($G121:AE121)*$E121,SUM($G121:AE121)-SUM($AK121:BH121),ROUND(SUM($G121:AE121)*$E121,2))))))</f>
        <v/>
      </c>
      <c r="BJ121" s="284" t="str">
        <f>IF($C121=0,"",IF(AF$82="","",IF(AF$82="Faza inwest.",0,IF($C121=SUM($AK121:BI121),0,IF(SUM($G121:AF121)-SUM($AK121:BI121)&lt;=SUM($G121:AF121)*$E121,SUM($G121:AF121)-SUM($AK121:BI121),ROUND(SUM($G121:AF121)*$E121,2))))))</f>
        <v/>
      </c>
      <c r="BK121" s="284" t="str">
        <f>IF($C121=0,"",IF(AG$82="","",IF(AG$82="Faza inwest.",0,IF($C121=SUM($AK121:BJ121),0,IF(SUM($G121:AG121)-SUM($AK121:BJ121)&lt;=SUM($G121:AG121)*$E121,SUM($G121:AG121)-SUM($AK121:BJ121),ROUND(SUM($G121:AG121)*$E121,2))))))</f>
        <v/>
      </c>
      <c r="BL121" s="284" t="str">
        <f>IF($C121=0,"",IF(AH$82="","",IF(AH$82="Faza inwest.",0,IF($C121=SUM($AK121:BK121),0,IF(SUM($G121:AH121)-SUM($AK121:BK121)&lt;=SUM($G121:AH121)*$E121,SUM($G121:AH121)-SUM($AK121:BK121),ROUND(SUM($G121:AH121)*$E121,2))))))</f>
        <v/>
      </c>
      <c r="BM121" s="284" t="str">
        <f>IF($C121=0,"",IF(AI$82="","",IF(AI$82="Faza inwest.",0,IF($C121=SUM($AK121:BL121),0,IF(SUM($G121:AI121)-SUM($AK121:BL121)&lt;=SUM($G121:AI121)*$E121,SUM($G121:AI121)-SUM($AK121:BL121),ROUND(SUM($G121:AI121)*$E121,2))))))</f>
        <v/>
      </c>
      <c r="BN121" s="284" t="str">
        <f>IF($C121=0,"",IF(AJ$82="","",IF(AJ$82="Faza inwest.",0,IF($C121=SUM($AK121:BM121),0,IF(SUM($G121:AJ121)-SUM($AK121:BM121)&lt;=SUM($G121:AJ121)*$E121,SUM($G121:AJ121)-SUM($AK121:BM121),ROUND(SUM($G121:AJ121)*$E121,2))))))</f>
        <v/>
      </c>
    </row>
    <row r="122" spans="1:66" s="93" customFormat="1">
      <c r="A122" s="126" t="str">
        <f t="shared" si="63"/>
        <v/>
      </c>
      <c r="B122" s="279"/>
      <c r="C122" s="279"/>
      <c r="D122" s="281"/>
      <c r="E122" s="281"/>
      <c r="F122" s="282" t="str">
        <f t="shared" si="62"/>
        <v/>
      </c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  <c r="AK122" s="284" t="str">
        <f>IF($C122=0,"",IF(G$82="Faza inwest.",0,ROUND(SUM($G122:G122)*$E122,2)))</f>
        <v/>
      </c>
      <c r="AL122" s="284" t="str">
        <f>IF($C122=0,"",IF(H$82="","",IF(H$82="Faza inwest.",0,IF($C122=SUM($AK122:AK122),0,IF(SUM($G122:H122)-SUM($AK122:AK122)&lt;=SUM($G122:H122)*$E122,SUM($G122:H122)-SUM($AK122:AK122),ROUND(SUM($G122:H122)*$E122,2))))))</f>
        <v/>
      </c>
      <c r="AM122" s="284" t="str">
        <f>IF($C122=0,"",IF(I$82="","",IF(I$82="Faza inwest.",0,IF($C122=SUM($AK122:AL122),0,IF(SUM($G122:I122)-SUM($AK122:AL122)&lt;=SUM($G122:I122)*$E122,SUM($G122:I122)-SUM($AK122:AL122),ROUND(SUM($G122:I122)*$E122,2))))))</f>
        <v/>
      </c>
      <c r="AN122" s="284" t="str">
        <f>IF($C122=0,"",IF(J$82="","",IF(J$82="Faza inwest.",0,IF($C122=SUM($AK122:AM122),0,IF(SUM($G122:J122)-SUM($AK122:AM122)&lt;=SUM($G122:J122)*$E122,SUM($G122:J122)-SUM($AK122:AM122),ROUND(SUM($G122:J122)*$E122,2))))))</f>
        <v/>
      </c>
      <c r="AO122" s="284" t="str">
        <f>IF($C122=0,"",IF(K$82="","",IF(K$82="Faza inwest.",0,IF($C122=SUM($AK122:AN122),0,IF(SUM($G122:K122)-SUM($AK122:AN122)&lt;=SUM($G122:K122)*$E122,SUM($G122:K122)-SUM($AK122:AN122),ROUND(SUM($G122:K122)*$E122,2))))))</f>
        <v/>
      </c>
      <c r="AP122" s="284" t="str">
        <f>IF($C122=0,"",IF(L$82="","",IF(L$82="Faza inwest.",0,IF($C122=SUM($AK122:AO122),0,IF(SUM($G122:L122)-SUM($AK122:AO122)&lt;=SUM($G122:L122)*$E122,SUM($G122:L122)-SUM($AK122:AO122),ROUND(SUM($G122:L122)*$E122,2))))))</f>
        <v/>
      </c>
      <c r="AQ122" s="284" t="str">
        <f>IF($C122=0,"",IF(M$82="","",IF(M$82="Faza inwest.",0,IF($C122=SUM($AK122:AP122),0,IF(SUM($G122:M122)-SUM($AK122:AP122)&lt;=SUM($G122:M122)*$E122,SUM($G122:M122)-SUM($AK122:AP122),ROUND(SUM($G122:M122)*$E122,2))))))</f>
        <v/>
      </c>
      <c r="AR122" s="284" t="str">
        <f>IF($C122=0,"",IF(N$82="","",IF(N$82="Faza inwest.",0,IF($C122=SUM($AK122:AQ122),0,IF(SUM($G122:N122)-SUM($AK122:AQ122)&lt;=SUM($G122:N122)*$E122,SUM($G122:N122)-SUM($AK122:AQ122),ROUND(SUM($G122:N122)*$E122,2))))))</f>
        <v/>
      </c>
      <c r="AS122" s="284" t="str">
        <f>IF($C122=0,"",IF(O$82="","",IF(O$82="Faza inwest.",0,IF($C122=SUM($AK122:AR122),0,IF(SUM($G122:O122)-SUM($AK122:AR122)&lt;=SUM($G122:O122)*$E122,SUM($G122:O122)-SUM($AK122:AR122),ROUND(SUM($G122:O122)*$E122,2))))))</f>
        <v/>
      </c>
      <c r="AT122" s="284" t="str">
        <f>IF($C122=0,"",IF(P$82="","",IF(P$82="Faza inwest.",0,IF($C122=SUM($AK122:AS122),0,IF(SUM($G122:P122)-SUM($AK122:AS122)&lt;=SUM($G122:P122)*$E122,SUM($G122:P122)-SUM($AK122:AS122),ROUND(SUM($G122:P122)*$E122,2))))))</f>
        <v/>
      </c>
      <c r="AU122" s="284" t="str">
        <f>IF($C122=0,"",IF(Q$82="","",IF(Q$82="Faza inwest.",0,IF($C122=SUM($AK122:AT122),0,IF(SUM($G122:Q122)-SUM($AK122:AT122)&lt;=SUM($G122:Q122)*$E122,SUM($G122:Q122)-SUM($AK122:AT122),ROUND(SUM($G122:Q122)*$E122,2))))))</f>
        <v/>
      </c>
      <c r="AV122" s="284" t="str">
        <f>IF($C122=0,"",IF(R$82="","",IF(R$82="Faza inwest.",0,IF($C122=SUM($AK122:AU122),0,IF(SUM($G122:R122)-SUM($AK122:AU122)&lt;=SUM($G122:R122)*$E122,SUM($G122:R122)-SUM($AK122:AU122),ROUND(SUM($G122:R122)*$E122,2))))))</f>
        <v/>
      </c>
      <c r="AW122" s="284" t="str">
        <f>IF($C122=0,"",IF(S$82="","",IF(S$82="Faza inwest.",0,IF($C122=SUM($AK122:AV122),0,IF(SUM($G122:S122)-SUM($AK122:AV122)&lt;=SUM($G122:S122)*$E122,SUM($G122:S122)-SUM($AK122:AV122),ROUND(SUM($G122:S122)*$E122,2))))))</f>
        <v/>
      </c>
      <c r="AX122" s="284" t="str">
        <f>IF($C122=0,"",IF(T$82="","",IF(T$82="Faza inwest.",0,IF($C122=SUM($AK122:AW122),0,IF(SUM($G122:T122)-SUM($AK122:AW122)&lt;=SUM($G122:T122)*$E122,SUM($G122:T122)-SUM($AK122:AW122),ROUND(SUM($G122:T122)*$E122,2))))))</f>
        <v/>
      </c>
      <c r="AY122" s="284" t="str">
        <f>IF($C122=0,"",IF(U$82="","",IF(U$82="Faza inwest.",0,IF($C122=SUM($AK122:AX122),0,IF(SUM($G122:U122)-SUM($AK122:AX122)&lt;=SUM($G122:U122)*$E122,SUM($G122:U122)-SUM($AK122:AX122),ROUND(SUM($G122:U122)*$E122,2))))))</f>
        <v/>
      </c>
      <c r="AZ122" s="284" t="str">
        <f>IF($C122=0,"",IF(V$82="","",IF(V$82="Faza inwest.",0,IF($C122=SUM($AK122:AY122),0,IF(SUM($G122:V122)-SUM($AK122:AY122)&lt;=SUM($G122:V122)*$E122,SUM($G122:V122)-SUM($AK122:AY122),ROUND(SUM($G122:V122)*$E122,2))))))</f>
        <v/>
      </c>
      <c r="BA122" s="284" t="str">
        <f>IF($C122=0,"",IF(W$82="","",IF(W$82="Faza inwest.",0,IF($C122=SUM($AK122:AZ122),0,IF(SUM($G122:W122)-SUM($AK122:AZ122)&lt;=SUM($G122:W122)*$E122,SUM($G122:W122)-SUM($AK122:AZ122),ROUND(SUM($G122:W122)*$E122,2))))))</f>
        <v/>
      </c>
      <c r="BB122" s="284" t="str">
        <f>IF($C122=0,"",IF(X$82="","",IF(X$82="Faza inwest.",0,IF($C122=SUM($AK122:BA122),0,IF(SUM($G122:X122)-SUM($AK122:BA122)&lt;=SUM($G122:X122)*$E122,SUM($G122:X122)-SUM($AK122:BA122),ROUND(SUM($G122:X122)*$E122,2))))))</f>
        <v/>
      </c>
      <c r="BC122" s="284" t="str">
        <f>IF($C122=0,"",IF(Y$82="","",IF(Y$82="Faza inwest.",0,IF($C122=SUM($AK122:BB122),0,IF(SUM($G122:Y122)-SUM($AK122:BB122)&lt;=SUM($G122:Y122)*$E122,SUM($G122:Y122)-SUM($AK122:BB122),ROUND(SUM($G122:Y122)*$E122,2))))))</f>
        <v/>
      </c>
      <c r="BD122" s="284" t="str">
        <f>IF($C122=0,"",IF(Z$82="","",IF(Z$82="Faza inwest.",0,IF($C122=SUM($AK122:BC122),0,IF(SUM($G122:Z122)-SUM($AK122:BC122)&lt;=SUM($G122:Z122)*$E122,SUM($G122:Z122)-SUM($AK122:BC122),ROUND(SUM($G122:Z122)*$E122,2))))))</f>
        <v/>
      </c>
      <c r="BE122" s="284" t="str">
        <f>IF($C122=0,"",IF(AA$82="","",IF(AA$82="Faza inwest.",0,IF($C122=SUM($AK122:BD122),0,IF(SUM($G122:AA122)-SUM($AK122:BD122)&lt;=SUM($G122:AA122)*$E122,SUM($G122:AA122)-SUM($AK122:BD122),ROUND(SUM($G122:AA122)*$E122,2))))))</f>
        <v/>
      </c>
      <c r="BF122" s="284" t="str">
        <f>IF($C122=0,"",IF(AB$82="","",IF(AB$82="Faza inwest.",0,IF($C122=SUM($AK122:BE122),0,IF(SUM($G122:AB122)-SUM($AK122:BE122)&lt;=SUM($G122:AB122)*$E122,SUM($G122:AB122)-SUM($AK122:BE122),ROUND(SUM($G122:AB122)*$E122,2))))))</f>
        <v/>
      </c>
      <c r="BG122" s="284" t="str">
        <f>IF($C122=0,"",IF(AC$82="","",IF(AC$82="Faza inwest.",0,IF($C122=SUM($AK122:BF122),0,IF(SUM($G122:AC122)-SUM($AK122:BF122)&lt;=SUM($G122:AC122)*$E122,SUM($G122:AC122)-SUM($AK122:BF122),ROUND(SUM($G122:AC122)*$E122,2))))))</f>
        <v/>
      </c>
      <c r="BH122" s="284" t="str">
        <f>IF($C122=0,"",IF(AD$82="","",IF(AD$82="Faza inwest.",0,IF($C122=SUM($AK122:BG122),0,IF(SUM($G122:AD122)-SUM($AK122:BG122)&lt;=SUM($G122:AD122)*$E122,SUM($G122:AD122)-SUM($AK122:BG122),ROUND(SUM($G122:AD122)*$E122,2))))))</f>
        <v/>
      </c>
      <c r="BI122" s="284" t="str">
        <f>IF($C122=0,"",IF(AE$82="","",IF(AE$82="Faza inwest.",0,IF($C122=SUM($AK122:BH122),0,IF(SUM($G122:AE122)-SUM($AK122:BH122)&lt;=SUM($G122:AE122)*$E122,SUM($G122:AE122)-SUM($AK122:BH122),ROUND(SUM($G122:AE122)*$E122,2))))))</f>
        <v/>
      </c>
      <c r="BJ122" s="284" t="str">
        <f>IF($C122=0,"",IF(AF$82="","",IF(AF$82="Faza inwest.",0,IF($C122=SUM($AK122:BI122),0,IF(SUM($G122:AF122)-SUM($AK122:BI122)&lt;=SUM($G122:AF122)*$E122,SUM($G122:AF122)-SUM($AK122:BI122),ROUND(SUM($G122:AF122)*$E122,2))))))</f>
        <v/>
      </c>
      <c r="BK122" s="284" t="str">
        <f>IF($C122=0,"",IF(AG$82="","",IF(AG$82="Faza inwest.",0,IF($C122=SUM($AK122:BJ122),0,IF(SUM($G122:AG122)-SUM($AK122:BJ122)&lt;=SUM($G122:AG122)*$E122,SUM($G122:AG122)-SUM($AK122:BJ122),ROUND(SUM($G122:AG122)*$E122,2))))))</f>
        <v/>
      </c>
      <c r="BL122" s="284" t="str">
        <f>IF($C122=0,"",IF(AH$82="","",IF(AH$82="Faza inwest.",0,IF($C122=SUM($AK122:BK122),0,IF(SUM($G122:AH122)-SUM($AK122:BK122)&lt;=SUM($G122:AH122)*$E122,SUM($G122:AH122)-SUM($AK122:BK122),ROUND(SUM($G122:AH122)*$E122,2))))))</f>
        <v/>
      </c>
      <c r="BM122" s="284" t="str">
        <f>IF($C122=0,"",IF(AI$82="","",IF(AI$82="Faza inwest.",0,IF($C122=SUM($AK122:BL122),0,IF(SUM($G122:AI122)-SUM($AK122:BL122)&lt;=SUM($G122:AI122)*$E122,SUM($G122:AI122)-SUM($AK122:BL122),ROUND(SUM($G122:AI122)*$E122,2))))))</f>
        <v/>
      </c>
      <c r="BN122" s="284" t="str">
        <f>IF($C122=0,"",IF(AJ$82="","",IF(AJ$82="Faza inwest.",0,IF($C122=SUM($AK122:BM122),0,IF(SUM($G122:AJ122)-SUM($AK122:BM122)&lt;=SUM($G122:AJ122)*$E122,SUM($G122:AJ122)-SUM($AK122:BM122),ROUND(SUM($G122:AJ122)*$E122,2))))))</f>
        <v/>
      </c>
    </row>
    <row r="123" spans="1:66" s="93" customFormat="1">
      <c r="A123" s="126" t="str">
        <f t="shared" si="63"/>
        <v/>
      </c>
      <c r="B123" s="279"/>
      <c r="C123" s="279"/>
      <c r="D123" s="281"/>
      <c r="E123" s="281"/>
      <c r="F123" s="282" t="str">
        <f t="shared" si="62"/>
        <v/>
      </c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4" t="str">
        <f>IF($C123=0,"",IF(G$82="Faza inwest.",0,ROUND(SUM($G123:G123)*$E123,2)))</f>
        <v/>
      </c>
      <c r="AL123" s="284" t="str">
        <f>IF($C123=0,"",IF(H$82="","",IF(H$82="Faza inwest.",0,IF($C123=SUM($AK123:AK123),0,IF(SUM($G123:H123)-SUM($AK123:AK123)&lt;=SUM($G123:H123)*$E123,SUM($G123:H123)-SUM($AK123:AK123),ROUND(SUM($G123:H123)*$E123,2))))))</f>
        <v/>
      </c>
      <c r="AM123" s="284" t="str">
        <f>IF($C123=0,"",IF(I$82="","",IF(I$82="Faza inwest.",0,IF($C123=SUM($AK123:AL123),0,IF(SUM($G123:I123)-SUM($AK123:AL123)&lt;=SUM($G123:I123)*$E123,SUM($G123:I123)-SUM($AK123:AL123),ROUND(SUM($G123:I123)*$E123,2))))))</f>
        <v/>
      </c>
      <c r="AN123" s="284" t="str">
        <f>IF($C123=0,"",IF(J$82="","",IF(J$82="Faza inwest.",0,IF($C123=SUM($AK123:AM123),0,IF(SUM($G123:J123)-SUM($AK123:AM123)&lt;=SUM($G123:J123)*$E123,SUM($G123:J123)-SUM($AK123:AM123),ROUND(SUM($G123:J123)*$E123,2))))))</f>
        <v/>
      </c>
      <c r="AO123" s="284" t="str">
        <f>IF($C123=0,"",IF(K$82="","",IF(K$82="Faza inwest.",0,IF($C123=SUM($AK123:AN123),0,IF(SUM($G123:K123)-SUM($AK123:AN123)&lt;=SUM($G123:K123)*$E123,SUM($G123:K123)-SUM($AK123:AN123),ROUND(SUM($G123:K123)*$E123,2))))))</f>
        <v/>
      </c>
      <c r="AP123" s="284" t="str">
        <f>IF($C123=0,"",IF(L$82="","",IF(L$82="Faza inwest.",0,IF($C123=SUM($AK123:AO123),0,IF(SUM($G123:L123)-SUM($AK123:AO123)&lt;=SUM($G123:L123)*$E123,SUM($G123:L123)-SUM($AK123:AO123),ROUND(SUM($G123:L123)*$E123,2))))))</f>
        <v/>
      </c>
      <c r="AQ123" s="284" t="str">
        <f>IF($C123=0,"",IF(M$82="","",IF(M$82="Faza inwest.",0,IF($C123=SUM($AK123:AP123),0,IF(SUM($G123:M123)-SUM($AK123:AP123)&lt;=SUM($G123:M123)*$E123,SUM($G123:M123)-SUM($AK123:AP123),ROUND(SUM($G123:M123)*$E123,2))))))</f>
        <v/>
      </c>
      <c r="AR123" s="284" t="str">
        <f>IF($C123=0,"",IF(N$82="","",IF(N$82="Faza inwest.",0,IF($C123=SUM($AK123:AQ123),0,IF(SUM($G123:N123)-SUM($AK123:AQ123)&lt;=SUM($G123:N123)*$E123,SUM($G123:N123)-SUM($AK123:AQ123),ROUND(SUM($G123:N123)*$E123,2))))))</f>
        <v/>
      </c>
      <c r="AS123" s="284" t="str">
        <f>IF($C123=0,"",IF(O$82="","",IF(O$82="Faza inwest.",0,IF($C123=SUM($AK123:AR123),0,IF(SUM($G123:O123)-SUM($AK123:AR123)&lt;=SUM($G123:O123)*$E123,SUM($G123:O123)-SUM($AK123:AR123),ROUND(SUM($G123:O123)*$E123,2))))))</f>
        <v/>
      </c>
      <c r="AT123" s="284" t="str">
        <f>IF($C123=0,"",IF(P$82="","",IF(P$82="Faza inwest.",0,IF($C123=SUM($AK123:AS123),0,IF(SUM($G123:P123)-SUM($AK123:AS123)&lt;=SUM($G123:P123)*$E123,SUM($G123:P123)-SUM($AK123:AS123),ROUND(SUM($G123:P123)*$E123,2))))))</f>
        <v/>
      </c>
      <c r="AU123" s="284" t="str">
        <f>IF($C123=0,"",IF(Q$82="","",IF(Q$82="Faza inwest.",0,IF($C123=SUM($AK123:AT123),0,IF(SUM($G123:Q123)-SUM($AK123:AT123)&lt;=SUM($G123:Q123)*$E123,SUM($G123:Q123)-SUM($AK123:AT123),ROUND(SUM($G123:Q123)*$E123,2))))))</f>
        <v/>
      </c>
      <c r="AV123" s="284" t="str">
        <f>IF($C123=0,"",IF(R$82="","",IF(R$82="Faza inwest.",0,IF($C123=SUM($AK123:AU123),0,IF(SUM($G123:R123)-SUM($AK123:AU123)&lt;=SUM($G123:R123)*$E123,SUM($G123:R123)-SUM($AK123:AU123),ROUND(SUM($G123:R123)*$E123,2))))))</f>
        <v/>
      </c>
      <c r="AW123" s="284" t="str">
        <f>IF($C123=0,"",IF(S$82="","",IF(S$82="Faza inwest.",0,IF($C123=SUM($AK123:AV123),0,IF(SUM($G123:S123)-SUM($AK123:AV123)&lt;=SUM($G123:S123)*$E123,SUM($G123:S123)-SUM($AK123:AV123),ROUND(SUM($G123:S123)*$E123,2))))))</f>
        <v/>
      </c>
      <c r="AX123" s="284" t="str">
        <f>IF($C123=0,"",IF(T$82="","",IF(T$82="Faza inwest.",0,IF($C123=SUM($AK123:AW123),0,IF(SUM($G123:T123)-SUM($AK123:AW123)&lt;=SUM($G123:T123)*$E123,SUM($G123:T123)-SUM($AK123:AW123),ROUND(SUM($G123:T123)*$E123,2))))))</f>
        <v/>
      </c>
      <c r="AY123" s="284" t="str">
        <f>IF($C123=0,"",IF(U$82="","",IF(U$82="Faza inwest.",0,IF($C123=SUM($AK123:AX123),0,IF(SUM($G123:U123)-SUM($AK123:AX123)&lt;=SUM($G123:U123)*$E123,SUM($G123:U123)-SUM($AK123:AX123),ROUND(SUM($G123:U123)*$E123,2))))))</f>
        <v/>
      </c>
      <c r="AZ123" s="284" t="str">
        <f>IF($C123=0,"",IF(V$82="","",IF(V$82="Faza inwest.",0,IF($C123=SUM($AK123:AY123),0,IF(SUM($G123:V123)-SUM($AK123:AY123)&lt;=SUM($G123:V123)*$E123,SUM($G123:V123)-SUM($AK123:AY123),ROUND(SUM($G123:V123)*$E123,2))))))</f>
        <v/>
      </c>
      <c r="BA123" s="284" t="str">
        <f>IF($C123=0,"",IF(W$82="","",IF(W$82="Faza inwest.",0,IF($C123=SUM($AK123:AZ123),0,IF(SUM($G123:W123)-SUM($AK123:AZ123)&lt;=SUM($G123:W123)*$E123,SUM($G123:W123)-SUM($AK123:AZ123),ROUND(SUM($G123:W123)*$E123,2))))))</f>
        <v/>
      </c>
      <c r="BB123" s="284" t="str">
        <f>IF($C123=0,"",IF(X$82="","",IF(X$82="Faza inwest.",0,IF($C123=SUM($AK123:BA123),0,IF(SUM($G123:X123)-SUM($AK123:BA123)&lt;=SUM($G123:X123)*$E123,SUM($G123:X123)-SUM($AK123:BA123),ROUND(SUM($G123:X123)*$E123,2))))))</f>
        <v/>
      </c>
      <c r="BC123" s="284" t="str">
        <f>IF($C123=0,"",IF(Y$82="","",IF(Y$82="Faza inwest.",0,IF($C123=SUM($AK123:BB123),0,IF(SUM($G123:Y123)-SUM($AK123:BB123)&lt;=SUM($G123:Y123)*$E123,SUM($G123:Y123)-SUM($AK123:BB123),ROUND(SUM($G123:Y123)*$E123,2))))))</f>
        <v/>
      </c>
      <c r="BD123" s="284" t="str">
        <f>IF($C123=0,"",IF(Z$82="","",IF(Z$82="Faza inwest.",0,IF($C123=SUM($AK123:BC123),0,IF(SUM($G123:Z123)-SUM($AK123:BC123)&lt;=SUM($G123:Z123)*$E123,SUM($G123:Z123)-SUM($AK123:BC123),ROUND(SUM($G123:Z123)*$E123,2))))))</f>
        <v/>
      </c>
      <c r="BE123" s="284" t="str">
        <f>IF($C123=0,"",IF(AA$82="","",IF(AA$82="Faza inwest.",0,IF($C123=SUM($AK123:BD123),0,IF(SUM($G123:AA123)-SUM($AK123:BD123)&lt;=SUM($G123:AA123)*$E123,SUM($G123:AA123)-SUM($AK123:BD123),ROUND(SUM($G123:AA123)*$E123,2))))))</f>
        <v/>
      </c>
      <c r="BF123" s="284" t="str">
        <f>IF($C123=0,"",IF(AB$82="","",IF(AB$82="Faza inwest.",0,IF($C123=SUM($AK123:BE123),0,IF(SUM($G123:AB123)-SUM($AK123:BE123)&lt;=SUM($G123:AB123)*$E123,SUM($G123:AB123)-SUM($AK123:BE123),ROUND(SUM($G123:AB123)*$E123,2))))))</f>
        <v/>
      </c>
      <c r="BG123" s="284" t="str">
        <f>IF($C123=0,"",IF(AC$82="","",IF(AC$82="Faza inwest.",0,IF($C123=SUM($AK123:BF123),0,IF(SUM($G123:AC123)-SUM($AK123:BF123)&lt;=SUM($G123:AC123)*$E123,SUM($G123:AC123)-SUM($AK123:BF123),ROUND(SUM($G123:AC123)*$E123,2))))))</f>
        <v/>
      </c>
      <c r="BH123" s="284" t="str">
        <f>IF($C123=0,"",IF(AD$82="","",IF(AD$82="Faza inwest.",0,IF($C123=SUM($AK123:BG123),0,IF(SUM($G123:AD123)-SUM($AK123:BG123)&lt;=SUM($G123:AD123)*$E123,SUM($G123:AD123)-SUM($AK123:BG123),ROUND(SUM($G123:AD123)*$E123,2))))))</f>
        <v/>
      </c>
      <c r="BI123" s="284" t="str">
        <f>IF($C123=0,"",IF(AE$82="","",IF(AE$82="Faza inwest.",0,IF($C123=SUM($AK123:BH123),0,IF(SUM($G123:AE123)-SUM($AK123:BH123)&lt;=SUM($G123:AE123)*$E123,SUM($G123:AE123)-SUM($AK123:BH123),ROUND(SUM($G123:AE123)*$E123,2))))))</f>
        <v/>
      </c>
      <c r="BJ123" s="284" t="str">
        <f>IF($C123=0,"",IF(AF$82="","",IF(AF$82="Faza inwest.",0,IF($C123=SUM($AK123:BI123),0,IF(SUM($G123:AF123)-SUM($AK123:BI123)&lt;=SUM($G123:AF123)*$E123,SUM($G123:AF123)-SUM($AK123:BI123),ROUND(SUM($G123:AF123)*$E123,2))))))</f>
        <v/>
      </c>
      <c r="BK123" s="284" t="str">
        <f>IF($C123=0,"",IF(AG$82="","",IF(AG$82="Faza inwest.",0,IF($C123=SUM($AK123:BJ123),0,IF(SUM($G123:AG123)-SUM($AK123:BJ123)&lt;=SUM($G123:AG123)*$E123,SUM($G123:AG123)-SUM($AK123:BJ123),ROUND(SUM($G123:AG123)*$E123,2))))))</f>
        <v/>
      </c>
      <c r="BL123" s="284" t="str">
        <f>IF($C123=0,"",IF(AH$82="","",IF(AH$82="Faza inwest.",0,IF($C123=SUM($AK123:BK123),0,IF(SUM($G123:AH123)-SUM($AK123:BK123)&lt;=SUM($G123:AH123)*$E123,SUM($G123:AH123)-SUM($AK123:BK123),ROUND(SUM($G123:AH123)*$E123,2))))))</f>
        <v/>
      </c>
      <c r="BM123" s="284" t="str">
        <f>IF($C123=0,"",IF(AI$82="","",IF(AI$82="Faza inwest.",0,IF($C123=SUM($AK123:BL123),0,IF(SUM($G123:AI123)-SUM($AK123:BL123)&lt;=SUM($G123:AI123)*$E123,SUM($G123:AI123)-SUM($AK123:BL123),ROUND(SUM($G123:AI123)*$E123,2))))))</f>
        <v/>
      </c>
      <c r="BN123" s="284" t="str">
        <f>IF($C123=0,"",IF(AJ$82="","",IF(AJ$82="Faza inwest.",0,IF($C123=SUM($AK123:BM123),0,IF(SUM($G123:AJ123)-SUM($AK123:BM123)&lt;=SUM($G123:AJ123)*$E123,SUM($G123:AJ123)-SUM($AK123:BM123),ROUND(SUM($G123:AJ123)*$E123,2))))))</f>
        <v/>
      </c>
    </row>
    <row r="124" spans="1:66" s="93" customFormat="1">
      <c r="A124" s="126" t="str">
        <f t="shared" si="63"/>
        <v/>
      </c>
      <c r="B124" s="279"/>
      <c r="C124" s="279"/>
      <c r="D124" s="281"/>
      <c r="E124" s="281"/>
      <c r="F124" s="282" t="str">
        <f t="shared" si="62"/>
        <v/>
      </c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  <c r="AK124" s="284" t="str">
        <f>IF($C124=0,"",IF(G$82="Faza inwest.",0,ROUND(SUM($G124:G124)*$E124,2)))</f>
        <v/>
      </c>
      <c r="AL124" s="284" t="str">
        <f>IF($C124=0,"",IF(H$82="","",IF(H$82="Faza inwest.",0,IF($C124=SUM($AK124:AK124),0,IF(SUM($G124:H124)-SUM($AK124:AK124)&lt;=SUM($G124:H124)*$E124,SUM($G124:H124)-SUM($AK124:AK124),ROUND(SUM($G124:H124)*$E124,2))))))</f>
        <v/>
      </c>
      <c r="AM124" s="284" t="str">
        <f>IF($C124=0,"",IF(I$82="","",IF(I$82="Faza inwest.",0,IF($C124=SUM($AK124:AL124),0,IF(SUM($G124:I124)-SUM($AK124:AL124)&lt;=SUM($G124:I124)*$E124,SUM($G124:I124)-SUM($AK124:AL124),ROUND(SUM($G124:I124)*$E124,2))))))</f>
        <v/>
      </c>
      <c r="AN124" s="284" t="str">
        <f>IF($C124=0,"",IF(J$82="","",IF(J$82="Faza inwest.",0,IF($C124=SUM($AK124:AM124),0,IF(SUM($G124:J124)-SUM($AK124:AM124)&lt;=SUM($G124:J124)*$E124,SUM($G124:J124)-SUM($AK124:AM124),ROUND(SUM($G124:J124)*$E124,2))))))</f>
        <v/>
      </c>
      <c r="AO124" s="284" t="str">
        <f>IF($C124=0,"",IF(K$82="","",IF(K$82="Faza inwest.",0,IF($C124=SUM($AK124:AN124),0,IF(SUM($G124:K124)-SUM($AK124:AN124)&lt;=SUM($G124:K124)*$E124,SUM($G124:K124)-SUM($AK124:AN124),ROUND(SUM($G124:K124)*$E124,2))))))</f>
        <v/>
      </c>
      <c r="AP124" s="284" t="str">
        <f>IF($C124=0,"",IF(L$82="","",IF(L$82="Faza inwest.",0,IF($C124=SUM($AK124:AO124),0,IF(SUM($G124:L124)-SUM($AK124:AO124)&lt;=SUM($G124:L124)*$E124,SUM($G124:L124)-SUM($AK124:AO124),ROUND(SUM($G124:L124)*$E124,2))))))</f>
        <v/>
      </c>
      <c r="AQ124" s="284" t="str">
        <f>IF($C124=0,"",IF(M$82="","",IF(M$82="Faza inwest.",0,IF($C124=SUM($AK124:AP124),0,IF(SUM($G124:M124)-SUM($AK124:AP124)&lt;=SUM($G124:M124)*$E124,SUM($G124:M124)-SUM($AK124:AP124),ROUND(SUM($G124:M124)*$E124,2))))))</f>
        <v/>
      </c>
      <c r="AR124" s="284" t="str">
        <f>IF($C124=0,"",IF(N$82="","",IF(N$82="Faza inwest.",0,IF($C124=SUM($AK124:AQ124),0,IF(SUM($G124:N124)-SUM($AK124:AQ124)&lt;=SUM($G124:N124)*$E124,SUM($G124:N124)-SUM($AK124:AQ124),ROUND(SUM($G124:N124)*$E124,2))))))</f>
        <v/>
      </c>
      <c r="AS124" s="284" t="str">
        <f>IF($C124=0,"",IF(O$82="","",IF(O$82="Faza inwest.",0,IF($C124=SUM($AK124:AR124),0,IF(SUM($G124:O124)-SUM($AK124:AR124)&lt;=SUM($G124:O124)*$E124,SUM($G124:O124)-SUM($AK124:AR124),ROUND(SUM($G124:O124)*$E124,2))))))</f>
        <v/>
      </c>
      <c r="AT124" s="284" t="str">
        <f>IF($C124=0,"",IF(P$82="","",IF(P$82="Faza inwest.",0,IF($C124=SUM($AK124:AS124),0,IF(SUM($G124:P124)-SUM($AK124:AS124)&lt;=SUM($G124:P124)*$E124,SUM($G124:P124)-SUM($AK124:AS124),ROUND(SUM($G124:P124)*$E124,2))))))</f>
        <v/>
      </c>
      <c r="AU124" s="284" t="str">
        <f>IF($C124=0,"",IF(Q$82="","",IF(Q$82="Faza inwest.",0,IF($C124=SUM($AK124:AT124),0,IF(SUM($G124:Q124)-SUM($AK124:AT124)&lt;=SUM($G124:Q124)*$E124,SUM($G124:Q124)-SUM($AK124:AT124),ROUND(SUM($G124:Q124)*$E124,2))))))</f>
        <v/>
      </c>
      <c r="AV124" s="284" t="str">
        <f>IF($C124=0,"",IF(R$82="","",IF(R$82="Faza inwest.",0,IF($C124=SUM($AK124:AU124),0,IF(SUM($G124:R124)-SUM($AK124:AU124)&lt;=SUM($G124:R124)*$E124,SUM($G124:R124)-SUM($AK124:AU124),ROUND(SUM($G124:R124)*$E124,2))))))</f>
        <v/>
      </c>
      <c r="AW124" s="284" t="str">
        <f>IF($C124=0,"",IF(S$82="","",IF(S$82="Faza inwest.",0,IF($C124=SUM($AK124:AV124),0,IF(SUM($G124:S124)-SUM($AK124:AV124)&lt;=SUM($G124:S124)*$E124,SUM($G124:S124)-SUM($AK124:AV124),ROUND(SUM($G124:S124)*$E124,2))))))</f>
        <v/>
      </c>
      <c r="AX124" s="284" t="str">
        <f>IF($C124=0,"",IF(T$82="","",IF(T$82="Faza inwest.",0,IF($C124=SUM($AK124:AW124),0,IF(SUM($G124:T124)-SUM($AK124:AW124)&lt;=SUM($G124:T124)*$E124,SUM($G124:T124)-SUM($AK124:AW124),ROUND(SUM($G124:T124)*$E124,2))))))</f>
        <v/>
      </c>
      <c r="AY124" s="284" t="str">
        <f>IF($C124=0,"",IF(U$82="","",IF(U$82="Faza inwest.",0,IF($C124=SUM($AK124:AX124),0,IF(SUM($G124:U124)-SUM($AK124:AX124)&lt;=SUM($G124:U124)*$E124,SUM($G124:U124)-SUM($AK124:AX124),ROUND(SUM($G124:U124)*$E124,2))))))</f>
        <v/>
      </c>
      <c r="AZ124" s="284" t="str">
        <f>IF($C124=0,"",IF(V$82="","",IF(V$82="Faza inwest.",0,IF($C124=SUM($AK124:AY124),0,IF(SUM($G124:V124)-SUM($AK124:AY124)&lt;=SUM($G124:V124)*$E124,SUM($G124:V124)-SUM($AK124:AY124),ROUND(SUM($G124:V124)*$E124,2))))))</f>
        <v/>
      </c>
      <c r="BA124" s="284" t="str">
        <f>IF($C124=0,"",IF(W$82="","",IF(W$82="Faza inwest.",0,IF($C124=SUM($AK124:AZ124),0,IF(SUM($G124:W124)-SUM($AK124:AZ124)&lt;=SUM($G124:W124)*$E124,SUM($G124:W124)-SUM($AK124:AZ124),ROUND(SUM($G124:W124)*$E124,2))))))</f>
        <v/>
      </c>
      <c r="BB124" s="284" t="str">
        <f>IF($C124=0,"",IF(X$82="","",IF(X$82="Faza inwest.",0,IF($C124=SUM($AK124:BA124),0,IF(SUM($G124:X124)-SUM($AK124:BA124)&lt;=SUM($G124:X124)*$E124,SUM($G124:X124)-SUM($AK124:BA124),ROUND(SUM($G124:X124)*$E124,2))))))</f>
        <v/>
      </c>
      <c r="BC124" s="284" t="str">
        <f>IF($C124=0,"",IF(Y$82="","",IF(Y$82="Faza inwest.",0,IF($C124=SUM($AK124:BB124),0,IF(SUM($G124:Y124)-SUM($AK124:BB124)&lt;=SUM($G124:Y124)*$E124,SUM($G124:Y124)-SUM($AK124:BB124),ROUND(SUM($G124:Y124)*$E124,2))))))</f>
        <v/>
      </c>
      <c r="BD124" s="284" t="str">
        <f>IF($C124=0,"",IF(Z$82="","",IF(Z$82="Faza inwest.",0,IF($C124=SUM($AK124:BC124),0,IF(SUM($G124:Z124)-SUM($AK124:BC124)&lt;=SUM($G124:Z124)*$E124,SUM($G124:Z124)-SUM($AK124:BC124),ROUND(SUM($G124:Z124)*$E124,2))))))</f>
        <v/>
      </c>
      <c r="BE124" s="284" t="str">
        <f>IF($C124=0,"",IF(AA$82="","",IF(AA$82="Faza inwest.",0,IF($C124=SUM($AK124:BD124),0,IF(SUM($G124:AA124)-SUM($AK124:BD124)&lt;=SUM($G124:AA124)*$E124,SUM($G124:AA124)-SUM($AK124:BD124),ROUND(SUM($G124:AA124)*$E124,2))))))</f>
        <v/>
      </c>
      <c r="BF124" s="284" t="str">
        <f>IF($C124=0,"",IF(AB$82="","",IF(AB$82="Faza inwest.",0,IF($C124=SUM($AK124:BE124),0,IF(SUM($G124:AB124)-SUM($AK124:BE124)&lt;=SUM($G124:AB124)*$E124,SUM($G124:AB124)-SUM($AK124:BE124),ROUND(SUM($G124:AB124)*$E124,2))))))</f>
        <v/>
      </c>
      <c r="BG124" s="284" t="str">
        <f>IF($C124=0,"",IF(AC$82="","",IF(AC$82="Faza inwest.",0,IF($C124=SUM($AK124:BF124),0,IF(SUM($G124:AC124)-SUM($AK124:BF124)&lt;=SUM($G124:AC124)*$E124,SUM($G124:AC124)-SUM($AK124:BF124),ROUND(SUM($G124:AC124)*$E124,2))))))</f>
        <v/>
      </c>
      <c r="BH124" s="284" t="str">
        <f>IF($C124=0,"",IF(AD$82="","",IF(AD$82="Faza inwest.",0,IF($C124=SUM($AK124:BG124),0,IF(SUM($G124:AD124)-SUM($AK124:BG124)&lt;=SUM($G124:AD124)*$E124,SUM($G124:AD124)-SUM($AK124:BG124),ROUND(SUM($G124:AD124)*$E124,2))))))</f>
        <v/>
      </c>
      <c r="BI124" s="284" t="str">
        <f>IF($C124=0,"",IF(AE$82="","",IF(AE$82="Faza inwest.",0,IF($C124=SUM($AK124:BH124),0,IF(SUM($G124:AE124)-SUM($AK124:BH124)&lt;=SUM($G124:AE124)*$E124,SUM($G124:AE124)-SUM($AK124:BH124),ROUND(SUM($G124:AE124)*$E124,2))))))</f>
        <v/>
      </c>
      <c r="BJ124" s="284" t="str">
        <f>IF($C124=0,"",IF(AF$82="","",IF(AF$82="Faza inwest.",0,IF($C124=SUM($AK124:BI124),0,IF(SUM($G124:AF124)-SUM($AK124:BI124)&lt;=SUM($G124:AF124)*$E124,SUM($G124:AF124)-SUM($AK124:BI124),ROUND(SUM($G124:AF124)*$E124,2))))))</f>
        <v/>
      </c>
      <c r="BK124" s="284" t="str">
        <f>IF($C124=0,"",IF(AG$82="","",IF(AG$82="Faza inwest.",0,IF($C124=SUM($AK124:BJ124),0,IF(SUM($G124:AG124)-SUM($AK124:BJ124)&lt;=SUM($G124:AG124)*$E124,SUM($G124:AG124)-SUM($AK124:BJ124),ROUND(SUM($G124:AG124)*$E124,2))))))</f>
        <v/>
      </c>
      <c r="BL124" s="284" t="str">
        <f>IF($C124=0,"",IF(AH$82="","",IF(AH$82="Faza inwest.",0,IF($C124=SUM($AK124:BK124),0,IF(SUM($G124:AH124)-SUM($AK124:BK124)&lt;=SUM($G124:AH124)*$E124,SUM($G124:AH124)-SUM($AK124:BK124),ROUND(SUM($G124:AH124)*$E124,2))))))</f>
        <v/>
      </c>
      <c r="BM124" s="284" t="str">
        <f>IF($C124=0,"",IF(AI$82="","",IF(AI$82="Faza inwest.",0,IF($C124=SUM($AK124:BL124),0,IF(SUM($G124:AI124)-SUM($AK124:BL124)&lt;=SUM($G124:AI124)*$E124,SUM($G124:AI124)-SUM($AK124:BL124),ROUND(SUM($G124:AI124)*$E124,2))))))</f>
        <v/>
      </c>
      <c r="BN124" s="284" t="str">
        <f>IF($C124=0,"",IF(AJ$82="","",IF(AJ$82="Faza inwest.",0,IF($C124=SUM($AK124:BM124),0,IF(SUM($G124:AJ124)-SUM($AK124:BM124)&lt;=SUM($G124:AJ124)*$E124,SUM($G124:AJ124)-SUM($AK124:BM124),ROUND(SUM($G124:AJ124)*$E124,2))))))</f>
        <v/>
      </c>
    </row>
    <row r="125" spans="1:66" s="93" customFormat="1">
      <c r="A125" s="137" t="str">
        <f t="shared" si="63"/>
        <v/>
      </c>
      <c r="B125" s="285"/>
      <c r="C125" s="285"/>
      <c r="D125" s="287"/>
      <c r="E125" s="287"/>
      <c r="F125" s="288" t="str">
        <f t="shared" si="62"/>
        <v/>
      </c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289"/>
      <c r="S125" s="289"/>
      <c r="T125" s="289"/>
      <c r="U125" s="289"/>
      <c r="V125" s="289"/>
      <c r="W125" s="289"/>
      <c r="X125" s="289"/>
      <c r="Y125" s="289"/>
      <c r="Z125" s="289"/>
      <c r="AA125" s="289"/>
      <c r="AB125" s="289"/>
      <c r="AC125" s="289"/>
      <c r="AD125" s="289"/>
      <c r="AE125" s="289"/>
      <c r="AF125" s="289"/>
      <c r="AG125" s="289"/>
      <c r="AH125" s="289"/>
      <c r="AI125" s="289"/>
      <c r="AJ125" s="289"/>
      <c r="AK125" s="290" t="str">
        <f>IF($C125=0,"",IF(G$82="Faza inwest.",0,ROUND(SUM($G125:G125)*$E125,2)))</f>
        <v/>
      </c>
      <c r="AL125" s="290" t="str">
        <f>IF($C125=0,"",IF(H$82="","",IF(H$82="Faza inwest.",0,IF($C125=SUM($AK125:AK125),0,IF(SUM($G125:H125)-SUM($AK125:AK125)&lt;=SUM($G125:H125)*$E125,SUM($G125:H125)-SUM($AK125:AK125),ROUND(SUM($G125:H125)*$E125,2))))))</f>
        <v/>
      </c>
      <c r="AM125" s="290" t="str">
        <f>IF($C125=0,"",IF(I$82="","",IF(I$82="Faza inwest.",0,IF($C125=SUM($AK125:AL125),0,IF(SUM($G125:I125)-SUM($AK125:AL125)&lt;=SUM($G125:I125)*$E125,SUM($G125:I125)-SUM($AK125:AL125),ROUND(SUM($G125:I125)*$E125,2))))))</f>
        <v/>
      </c>
      <c r="AN125" s="290" t="str">
        <f>IF($C125=0,"",IF(J$82="","",IF(J$82="Faza inwest.",0,IF($C125=SUM($AK125:AM125),0,IF(SUM($G125:J125)-SUM($AK125:AM125)&lt;=SUM($G125:J125)*$E125,SUM($G125:J125)-SUM($AK125:AM125),ROUND(SUM($G125:J125)*$E125,2))))))</f>
        <v/>
      </c>
      <c r="AO125" s="290" t="str">
        <f>IF($C125=0,"",IF(K$82="","",IF(K$82="Faza inwest.",0,IF($C125=SUM($AK125:AN125),0,IF(SUM($G125:K125)-SUM($AK125:AN125)&lt;=SUM($G125:K125)*$E125,SUM($G125:K125)-SUM($AK125:AN125),ROUND(SUM($G125:K125)*$E125,2))))))</f>
        <v/>
      </c>
      <c r="AP125" s="290" t="str">
        <f>IF($C125=0,"",IF(L$82="","",IF(L$82="Faza inwest.",0,IF($C125=SUM($AK125:AO125),0,IF(SUM($G125:L125)-SUM($AK125:AO125)&lt;=SUM($G125:L125)*$E125,SUM($G125:L125)-SUM($AK125:AO125),ROUND(SUM($G125:L125)*$E125,2))))))</f>
        <v/>
      </c>
      <c r="AQ125" s="290" t="str">
        <f>IF($C125=0,"",IF(M$82="","",IF(M$82="Faza inwest.",0,IF($C125=SUM($AK125:AP125),0,IF(SUM($G125:M125)-SUM($AK125:AP125)&lt;=SUM($G125:M125)*$E125,SUM($G125:M125)-SUM($AK125:AP125),ROUND(SUM($G125:M125)*$E125,2))))))</f>
        <v/>
      </c>
      <c r="AR125" s="290" t="str">
        <f>IF($C125=0,"",IF(N$82="","",IF(N$82="Faza inwest.",0,IF($C125=SUM($AK125:AQ125),0,IF(SUM($G125:N125)-SUM($AK125:AQ125)&lt;=SUM($G125:N125)*$E125,SUM($G125:N125)-SUM($AK125:AQ125),ROUND(SUM($G125:N125)*$E125,2))))))</f>
        <v/>
      </c>
      <c r="AS125" s="290" t="str">
        <f>IF($C125=0,"",IF(O$82="","",IF(O$82="Faza inwest.",0,IF($C125=SUM($AK125:AR125),0,IF(SUM($G125:O125)-SUM($AK125:AR125)&lt;=SUM($G125:O125)*$E125,SUM($G125:O125)-SUM($AK125:AR125),ROUND(SUM($G125:O125)*$E125,2))))))</f>
        <v/>
      </c>
      <c r="AT125" s="290" t="str">
        <f>IF($C125=0,"",IF(P$82="","",IF(P$82="Faza inwest.",0,IF($C125=SUM($AK125:AS125),0,IF(SUM($G125:P125)-SUM($AK125:AS125)&lt;=SUM($G125:P125)*$E125,SUM($G125:P125)-SUM($AK125:AS125),ROUND(SUM($G125:P125)*$E125,2))))))</f>
        <v/>
      </c>
      <c r="AU125" s="290" t="str">
        <f>IF($C125=0,"",IF(Q$82="","",IF(Q$82="Faza inwest.",0,IF($C125=SUM($AK125:AT125),0,IF(SUM($G125:Q125)-SUM($AK125:AT125)&lt;=SUM($G125:Q125)*$E125,SUM($G125:Q125)-SUM($AK125:AT125),ROUND(SUM($G125:Q125)*$E125,2))))))</f>
        <v/>
      </c>
      <c r="AV125" s="290" t="str">
        <f>IF($C125=0,"",IF(R$82="","",IF(R$82="Faza inwest.",0,IF($C125=SUM($AK125:AU125),0,IF(SUM($G125:R125)-SUM($AK125:AU125)&lt;=SUM($G125:R125)*$E125,SUM($G125:R125)-SUM($AK125:AU125),ROUND(SUM($G125:R125)*$E125,2))))))</f>
        <v/>
      </c>
      <c r="AW125" s="290" t="str">
        <f>IF($C125=0,"",IF(S$82="","",IF(S$82="Faza inwest.",0,IF($C125=SUM($AK125:AV125),0,IF(SUM($G125:S125)-SUM($AK125:AV125)&lt;=SUM($G125:S125)*$E125,SUM($G125:S125)-SUM($AK125:AV125),ROUND(SUM($G125:S125)*$E125,2))))))</f>
        <v/>
      </c>
      <c r="AX125" s="290" t="str">
        <f>IF($C125=0,"",IF(T$82="","",IF(T$82="Faza inwest.",0,IF($C125=SUM($AK125:AW125),0,IF(SUM($G125:T125)-SUM($AK125:AW125)&lt;=SUM($G125:T125)*$E125,SUM($G125:T125)-SUM($AK125:AW125),ROUND(SUM($G125:T125)*$E125,2))))))</f>
        <v/>
      </c>
      <c r="AY125" s="290" t="str">
        <f>IF($C125=0,"",IF(U$82="","",IF(U$82="Faza inwest.",0,IF($C125=SUM($AK125:AX125),0,IF(SUM($G125:U125)-SUM($AK125:AX125)&lt;=SUM($G125:U125)*$E125,SUM($G125:U125)-SUM($AK125:AX125),ROUND(SUM($G125:U125)*$E125,2))))))</f>
        <v/>
      </c>
      <c r="AZ125" s="290" t="str">
        <f>IF($C125=0,"",IF(V$82="","",IF(V$82="Faza inwest.",0,IF($C125=SUM($AK125:AY125),0,IF(SUM($G125:V125)-SUM($AK125:AY125)&lt;=SUM($G125:V125)*$E125,SUM($G125:V125)-SUM($AK125:AY125),ROUND(SUM($G125:V125)*$E125,2))))))</f>
        <v/>
      </c>
      <c r="BA125" s="290" t="str">
        <f>IF($C125=0,"",IF(W$82="","",IF(W$82="Faza inwest.",0,IF($C125=SUM($AK125:AZ125),0,IF(SUM($G125:W125)-SUM($AK125:AZ125)&lt;=SUM($G125:W125)*$E125,SUM($G125:W125)-SUM($AK125:AZ125),ROUND(SUM($G125:W125)*$E125,2))))))</f>
        <v/>
      </c>
      <c r="BB125" s="290" t="str">
        <f>IF($C125=0,"",IF(X$82="","",IF(X$82="Faza inwest.",0,IF($C125=SUM($AK125:BA125),0,IF(SUM($G125:X125)-SUM($AK125:BA125)&lt;=SUM($G125:X125)*$E125,SUM($G125:X125)-SUM($AK125:BA125),ROUND(SUM($G125:X125)*$E125,2))))))</f>
        <v/>
      </c>
      <c r="BC125" s="290" t="str">
        <f>IF($C125=0,"",IF(Y$82="","",IF(Y$82="Faza inwest.",0,IF($C125=SUM($AK125:BB125),0,IF(SUM($G125:Y125)-SUM($AK125:BB125)&lt;=SUM($G125:Y125)*$E125,SUM($G125:Y125)-SUM($AK125:BB125),ROUND(SUM($G125:Y125)*$E125,2))))))</f>
        <v/>
      </c>
      <c r="BD125" s="290" t="str">
        <f>IF($C125=0,"",IF(Z$82="","",IF(Z$82="Faza inwest.",0,IF($C125=SUM($AK125:BC125),0,IF(SUM($G125:Z125)-SUM($AK125:BC125)&lt;=SUM($G125:Z125)*$E125,SUM($G125:Z125)-SUM($AK125:BC125),ROUND(SUM($G125:Z125)*$E125,2))))))</f>
        <v/>
      </c>
      <c r="BE125" s="290" t="str">
        <f>IF($C125=0,"",IF(AA$82="","",IF(AA$82="Faza inwest.",0,IF($C125=SUM($AK125:BD125),0,IF(SUM($G125:AA125)-SUM($AK125:BD125)&lt;=SUM($G125:AA125)*$E125,SUM($G125:AA125)-SUM($AK125:BD125),ROUND(SUM($G125:AA125)*$E125,2))))))</f>
        <v/>
      </c>
      <c r="BF125" s="290" t="str">
        <f>IF($C125=0,"",IF(AB$82="","",IF(AB$82="Faza inwest.",0,IF($C125=SUM($AK125:BE125),0,IF(SUM($G125:AB125)-SUM($AK125:BE125)&lt;=SUM($G125:AB125)*$E125,SUM($G125:AB125)-SUM($AK125:BE125),ROUND(SUM($G125:AB125)*$E125,2))))))</f>
        <v/>
      </c>
      <c r="BG125" s="290" t="str">
        <f>IF($C125=0,"",IF(AC$82="","",IF(AC$82="Faza inwest.",0,IF($C125=SUM($AK125:BF125),0,IF(SUM($G125:AC125)-SUM($AK125:BF125)&lt;=SUM($G125:AC125)*$E125,SUM($G125:AC125)-SUM($AK125:BF125),ROUND(SUM($G125:AC125)*$E125,2))))))</f>
        <v/>
      </c>
      <c r="BH125" s="290" t="str">
        <f>IF($C125=0,"",IF(AD$82="","",IF(AD$82="Faza inwest.",0,IF($C125=SUM($AK125:BG125),0,IF(SUM($G125:AD125)-SUM($AK125:BG125)&lt;=SUM($G125:AD125)*$E125,SUM($G125:AD125)-SUM($AK125:BG125),ROUND(SUM($G125:AD125)*$E125,2))))))</f>
        <v/>
      </c>
      <c r="BI125" s="290" t="str">
        <f>IF($C125=0,"",IF(AE$82="","",IF(AE$82="Faza inwest.",0,IF($C125=SUM($AK125:BH125),0,IF(SUM($G125:AE125)-SUM($AK125:BH125)&lt;=SUM($G125:AE125)*$E125,SUM($G125:AE125)-SUM($AK125:BH125),ROUND(SUM($G125:AE125)*$E125,2))))))</f>
        <v/>
      </c>
      <c r="BJ125" s="290" t="str">
        <f>IF($C125=0,"",IF(AF$82="","",IF(AF$82="Faza inwest.",0,IF($C125=SUM($AK125:BI125),0,IF(SUM($G125:AF125)-SUM($AK125:BI125)&lt;=SUM($G125:AF125)*$E125,SUM($G125:AF125)-SUM($AK125:BI125),ROUND(SUM($G125:AF125)*$E125,2))))))</f>
        <v/>
      </c>
      <c r="BK125" s="290" t="str">
        <f>IF($C125=0,"",IF(AG$82="","",IF(AG$82="Faza inwest.",0,IF($C125=SUM($AK125:BJ125),0,IF(SUM($G125:AG125)-SUM($AK125:BJ125)&lt;=SUM($G125:AG125)*$E125,SUM($G125:AG125)-SUM($AK125:BJ125),ROUND(SUM($G125:AG125)*$E125,2))))))</f>
        <v/>
      </c>
      <c r="BL125" s="290" t="str">
        <f>IF($C125=0,"",IF(AH$82="","",IF(AH$82="Faza inwest.",0,IF($C125=SUM($AK125:BK125),0,IF(SUM($G125:AH125)-SUM($AK125:BK125)&lt;=SUM($G125:AH125)*$E125,SUM($G125:AH125)-SUM($AK125:BK125),ROUND(SUM($G125:AH125)*$E125,2))))))</f>
        <v/>
      </c>
      <c r="BM125" s="290" t="str">
        <f>IF($C125=0,"",IF(AI$82="","",IF(AI$82="Faza inwest.",0,IF($C125=SUM($AK125:BL125),0,IF(SUM($G125:AI125)-SUM($AK125:BL125)&lt;=SUM($G125:AI125)*$E125,SUM($G125:AI125)-SUM($AK125:BL125),ROUND(SUM($G125:AI125)*$E125,2))))))</f>
        <v/>
      </c>
      <c r="BN125" s="290" t="str">
        <f>IF($C125=0,"",IF(AJ$82="","",IF(AJ$82="Faza inwest.",0,IF($C125=SUM($AK125:BM125),0,IF(SUM($G125:AJ125)-SUM($AK125:BM125)&lt;=SUM($G125:AJ125)*$E125,SUM($G125:AJ125)-SUM($AK125:BM125),ROUND(SUM($G125:AJ125)*$E125,2))))))</f>
        <v/>
      </c>
    </row>
    <row r="126" spans="1:66" s="61" customFormat="1" ht="19.5" customHeight="1">
      <c r="A126" s="60"/>
      <c r="B126" s="61" t="s">
        <v>128</v>
      </c>
    </row>
    <row r="127" spans="1:66" s="1" customFormat="1" ht="11.25" customHeight="1">
      <c r="A127" s="476" t="s">
        <v>130</v>
      </c>
      <c r="B127" s="478" t="s">
        <v>171</v>
      </c>
      <c r="C127" s="480" t="s">
        <v>169</v>
      </c>
      <c r="D127" s="503"/>
      <c r="E127" s="497"/>
      <c r="F127" s="480" t="s">
        <v>170</v>
      </c>
      <c r="G127" s="41" t="str">
        <f t="shared" ref="G127:AJ127" si="64">IF(G$82="","",G$82)</f>
        <v/>
      </c>
      <c r="H127" s="41" t="str">
        <f t="shared" si="64"/>
        <v/>
      </c>
      <c r="I127" s="41" t="str">
        <f t="shared" si="64"/>
        <v/>
      </c>
      <c r="J127" s="41" t="str">
        <f t="shared" si="64"/>
        <v/>
      </c>
      <c r="K127" s="41" t="str">
        <f t="shared" si="64"/>
        <v/>
      </c>
      <c r="L127" s="41" t="str">
        <f t="shared" si="64"/>
        <v/>
      </c>
      <c r="M127" s="41" t="str">
        <f t="shared" si="64"/>
        <v/>
      </c>
      <c r="N127" s="41" t="str">
        <f t="shared" si="64"/>
        <v/>
      </c>
      <c r="O127" s="41" t="str">
        <f t="shared" si="64"/>
        <v/>
      </c>
      <c r="P127" s="41" t="str">
        <f t="shared" si="64"/>
        <v/>
      </c>
      <c r="Q127" s="41" t="str">
        <f t="shared" si="64"/>
        <v/>
      </c>
      <c r="R127" s="41" t="str">
        <f t="shared" si="64"/>
        <v/>
      </c>
      <c r="S127" s="41" t="str">
        <f t="shared" si="64"/>
        <v/>
      </c>
      <c r="T127" s="41" t="str">
        <f t="shared" si="64"/>
        <v/>
      </c>
      <c r="U127" s="41" t="str">
        <f t="shared" si="64"/>
        <v/>
      </c>
      <c r="V127" s="41" t="str">
        <f t="shared" si="64"/>
        <v/>
      </c>
      <c r="W127" s="41" t="str">
        <f t="shared" si="64"/>
        <v/>
      </c>
      <c r="X127" s="41" t="str">
        <f t="shared" si="64"/>
        <v/>
      </c>
      <c r="Y127" s="41" t="str">
        <f t="shared" si="64"/>
        <v/>
      </c>
      <c r="Z127" s="41" t="str">
        <f t="shared" si="64"/>
        <v/>
      </c>
      <c r="AA127" s="41" t="str">
        <f t="shared" si="64"/>
        <v/>
      </c>
      <c r="AB127" s="41" t="str">
        <f t="shared" si="64"/>
        <v/>
      </c>
      <c r="AC127" s="41" t="str">
        <f t="shared" si="64"/>
        <v/>
      </c>
      <c r="AD127" s="41" t="str">
        <f t="shared" si="64"/>
        <v/>
      </c>
      <c r="AE127" s="41" t="str">
        <f t="shared" si="64"/>
        <v/>
      </c>
      <c r="AF127" s="41" t="str">
        <f t="shared" si="64"/>
        <v/>
      </c>
      <c r="AG127" s="41" t="str">
        <f t="shared" si="64"/>
        <v/>
      </c>
      <c r="AH127" s="41" t="str">
        <f t="shared" si="64"/>
        <v/>
      </c>
      <c r="AI127" s="41" t="str">
        <f t="shared" si="64"/>
        <v/>
      </c>
      <c r="AJ127" s="41" t="str">
        <f t="shared" si="64"/>
        <v/>
      </c>
    </row>
    <row r="128" spans="1:66" s="1" customFormat="1">
      <c r="A128" s="477"/>
      <c r="B128" s="479"/>
      <c r="C128" s="481"/>
      <c r="D128" s="504"/>
      <c r="E128" s="498"/>
      <c r="F128" s="481"/>
      <c r="G128" s="38" t="str">
        <f t="shared" ref="G128:AJ128" si="65">IF(G$83="","",G$83)</f>
        <v/>
      </c>
      <c r="H128" s="38" t="str">
        <f t="shared" si="65"/>
        <v/>
      </c>
      <c r="I128" s="38" t="str">
        <f t="shared" si="65"/>
        <v/>
      </c>
      <c r="J128" s="38" t="str">
        <f t="shared" si="65"/>
        <v/>
      </c>
      <c r="K128" s="38" t="str">
        <f t="shared" si="65"/>
        <v/>
      </c>
      <c r="L128" s="38" t="str">
        <f t="shared" si="65"/>
        <v/>
      </c>
      <c r="M128" s="38" t="str">
        <f t="shared" si="65"/>
        <v/>
      </c>
      <c r="N128" s="38" t="str">
        <f t="shared" si="65"/>
        <v/>
      </c>
      <c r="O128" s="38" t="str">
        <f t="shared" si="65"/>
        <v/>
      </c>
      <c r="P128" s="38" t="str">
        <f t="shared" si="65"/>
        <v/>
      </c>
      <c r="Q128" s="38" t="str">
        <f t="shared" si="65"/>
        <v/>
      </c>
      <c r="R128" s="38" t="str">
        <f t="shared" si="65"/>
        <v/>
      </c>
      <c r="S128" s="38" t="str">
        <f t="shared" si="65"/>
        <v/>
      </c>
      <c r="T128" s="38" t="str">
        <f t="shared" si="65"/>
        <v/>
      </c>
      <c r="U128" s="38" t="str">
        <f t="shared" si="65"/>
        <v/>
      </c>
      <c r="V128" s="38" t="str">
        <f t="shared" si="65"/>
        <v/>
      </c>
      <c r="W128" s="38" t="str">
        <f t="shared" si="65"/>
        <v/>
      </c>
      <c r="X128" s="38" t="str">
        <f t="shared" si="65"/>
        <v/>
      </c>
      <c r="Y128" s="38" t="str">
        <f t="shared" si="65"/>
        <v/>
      </c>
      <c r="Z128" s="38" t="str">
        <f t="shared" si="65"/>
        <v/>
      </c>
      <c r="AA128" s="38" t="str">
        <f t="shared" si="65"/>
        <v/>
      </c>
      <c r="AB128" s="38" t="str">
        <f t="shared" si="65"/>
        <v/>
      </c>
      <c r="AC128" s="38" t="str">
        <f t="shared" si="65"/>
        <v/>
      </c>
      <c r="AD128" s="38" t="str">
        <f t="shared" si="65"/>
        <v/>
      </c>
      <c r="AE128" s="38" t="str">
        <f t="shared" si="65"/>
        <v/>
      </c>
      <c r="AF128" s="38" t="str">
        <f t="shared" si="65"/>
        <v/>
      </c>
      <c r="AG128" s="38" t="str">
        <f t="shared" si="65"/>
        <v/>
      </c>
      <c r="AH128" s="38" t="str">
        <f t="shared" si="65"/>
        <v/>
      </c>
      <c r="AI128" s="38" t="str">
        <f t="shared" si="65"/>
        <v/>
      </c>
      <c r="AJ128" s="38" t="str">
        <f t="shared" si="65"/>
        <v/>
      </c>
    </row>
    <row r="129" spans="1:66" s="93" customFormat="1">
      <c r="A129" s="291">
        <v>1</v>
      </c>
      <c r="B129" s="292" t="s">
        <v>102</v>
      </c>
      <c r="C129" s="293">
        <f>SUM(G129:AJ129)</f>
        <v>0</v>
      </c>
      <c r="D129" s="294" t="str">
        <f>IF(C129&gt;F129,"Przekroczona wartość rezerw","")</f>
        <v/>
      </c>
      <c r="E129" s="295"/>
      <c r="F129" s="296">
        <f>10%*C184</f>
        <v>0</v>
      </c>
      <c r="G129" s="297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</row>
    <row r="130" spans="1:66" s="61" customFormat="1" ht="19.5" customHeight="1">
      <c r="A130" s="60"/>
      <c r="B130" s="61" t="s">
        <v>172</v>
      </c>
    </row>
    <row r="131" spans="1:66" s="1" customFormat="1">
      <c r="A131" s="476" t="s">
        <v>117</v>
      </c>
      <c r="B131" s="478" t="s">
        <v>125</v>
      </c>
      <c r="C131" s="480" t="s">
        <v>100</v>
      </c>
      <c r="D131" s="480" t="s">
        <v>62</v>
      </c>
      <c r="E131" s="482" t="s">
        <v>101</v>
      </c>
      <c r="F131" s="480" t="s">
        <v>8</v>
      </c>
      <c r="G131" s="41" t="str">
        <f t="shared" ref="G131:AJ131" si="66">IF(G$82="","",G$82)</f>
        <v/>
      </c>
      <c r="H131" s="41" t="str">
        <f t="shared" si="66"/>
        <v/>
      </c>
      <c r="I131" s="41" t="str">
        <f t="shared" si="66"/>
        <v/>
      </c>
      <c r="J131" s="41" t="str">
        <f t="shared" si="66"/>
        <v/>
      </c>
      <c r="K131" s="41" t="str">
        <f t="shared" si="66"/>
        <v/>
      </c>
      <c r="L131" s="41" t="str">
        <f t="shared" si="66"/>
        <v/>
      </c>
      <c r="M131" s="41" t="str">
        <f t="shared" si="66"/>
        <v/>
      </c>
      <c r="N131" s="41" t="str">
        <f t="shared" si="66"/>
        <v/>
      </c>
      <c r="O131" s="41" t="str">
        <f t="shared" si="66"/>
        <v/>
      </c>
      <c r="P131" s="41" t="str">
        <f t="shared" si="66"/>
        <v/>
      </c>
      <c r="Q131" s="41" t="str">
        <f t="shared" si="66"/>
        <v/>
      </c>
      <c r="R131" s="41" t="str">
        <f t="shared" si="66"/>
        <v/>
      </c>
      <c r="S131" s="41" t="str">
        <f t="shared" si="66"/>
        <v/>
      </c>
      <c r="T131" s="41" t="str">
        <f t="shared" si="66"/>
        <v/>
      </c>
      <c r="U131" s="41" t="str">
        <f t="shared" si="66"/>
        <v/>
      </c>
      <c r="V131" s="41" t="str">
        <f t="shared" si="66"/>
        <v/>
      </c>
      <c r="W131" s="41" t="str">
        <f t="shared" si="66"/>
        <v/>
      </c>
      <c r="X131" s="41" t="str">
        <f t="shared" si="66"/>
        <v/>
      </c>
      <c r="Y131" s="41" t="str">
        <f t="shared" si="66"/>
        <v/>
      </c>
      <c r="Z131" s="41" t="str">
        <f t="shared" si="66"/>
        <v/>
      </c>
      <c r="AA131" s="41" t="str">
        <f t="shared" si="66"/>
        <v/>
      </c>
      <c r="AB131" s="41" t="str">
        <f t="shared" si="66"/>
        <v/>
      </c>
      <c r="AC131" s="41" t="str">
        <f t="shared" si="66"/>
        <v/>
      </c>
      <c r="AD131" s="41" t="str">
        <f t="shared" si="66"/>
        <v/>
      </c>
      <c r="AE131" s="41" t="str">
        <f t="shared" si="66"/>
        <v/>
      </c>
      <c r="AF131" s="41" t="str">
        <f t="shared" si="66"/>
        <v/>
      </c>
      <c r="AG131" s="41" t="str">
        <f t="shared" si="66"/>
        <v/>
      </c>
      <c r="AH131" s="41" t="str">
        <f t="shared" si="66"/>
        <v/>
      </c>
      <c r="AI131" s="41" t="str">
        <f t="shared" si="66"/>
        <v/>
      </c>
      <c r="AJ131" s="41" t="str">
        <f t="shared" si="66"/>
        <v/>
      </c>
      <c r="AK131" s="72" t="str">
        <f t="shared" ref="AK131:BN131" si="67">IF(G$82="","",G$82)</f>
        <v/>
      </c>
      <c r="AL131" s="72" t="str">
        <f t="shared" si="67"/>
        <v/>
      </c>
      <c r="AM131" s="72" t="str">
        <f t="shared" si="67"/>
        <v/>
      </c>
      <c r="AN131" s="72" t="str">
        <f t="shared" si="67"/>
        <v/>
      </c>
      <c r="AO131" s="72" t="str">
        <f t="shared" si="67"/>
        <v/>
      </c>
      <c r="AP131" s="72" t="str">
        <f t="shared" si="67"/>
        <v/>
      </c>
      <c r="AQ131" s="72" t="str">
        <f t="shared" si="67"/>
        <v/>
      </c>
      <c r="AR131" s="72" t="str">
        <f t="shared" si="67"/>
        <v/>
      </c>
      <c r="AS131" s="72" t="str">
        <f t="shared" si="67"/>
        <v/>
      </c>
      <c r="AT131" s="72" t="str">
        <f t="shared" si="67"/>
        <v/>
      </c>
      <c r="AU131" s="72" t="str">
        <f t="shared" si="67"/>
        <v/>
      </c>
      <c r="AV131" s="72" t="str">
        <f t="shared" si="67"/>
        <v/>
      </c>
      <c r="AW131" s="72" t="str">
        <f t="shared" si="67"/>
        <v/>
      </c>
      <c r="AX131" s="72" t="str">
        <f t="shared" si="67"/>
        <v/>
      </c>
      <c r="AY131" s="72" t="str">
        <f t="shared" si="67"/>
        <v/>
      </c>
      <c r="AZ131" s="72" t="str">
        <f t="shared" si="67"/>
        <v/>
      </c>
      <c r="BA131" s="72" t="str">
        <f t="shared" si="67"/>
        <v/>
      </c>
      <c r="BB131" s="72" t="str">
        <f t="shared" si="67"/>
        <v/>
      </c>
      <c r="BC131" s="72" t="str">
        <f t="shared" si="67"/>
        <v/>
      </c>
      <c r="BD131" s="72" t="str">
        <f t="shared" si="67"/>
        <v/>
      </c>
      <c r="BE131" s="72" t="str">
        <f t="shared" si="67"/>
        <v/>
      </c>
      <c r="BF131" s="72" t="str">
        <f t="shared" si="67"/>
        <v/>
      </c>
      <c r="BG131" s="72" t="str">
        <f t="shared" si="67"/>
        <v/>
      </c>
      <c r="BH131" s="72" t="str">
        <f t="shared" si="67"/>
        <v/>
      </c>
      <c r="BI131" s="72" t="str">
        <f t="shared" si="67"/>
        <v/>
      </c>
      <c r="BJ131" s="72" t="str">
        <f t="shared" si="67"/>
        <v/>
      </c>
      <c r="BK131" s="72" t="str">
        <f t="shared" si="67"/>
        <v/>
      </c>
      <c r="BL131" s="72" t="str">
        <f t="shared" si="67"/>
        <v/>
      </c>
      <c r="BM131" s="72" t="str">
        <f t="shared" si="67"/>
        <v/>
      </c>
      <c r="BN131" s="72" t="str">
        <f t="shared" si="67"/>
        <v/>
      </c>
    </row>
    <row r="132" spans="1:66" s="1" customFormat="1">
      <c r="A132" s="477"/>
      <c r="B132" s="479"/>
      <c r="C132" s="481"/>
      <c r="D132" s="481"/>
      <c r="E132" s="483"/>
      <c r="F132" s="481"/>
      <c r="G132" s="38" t="str">
        <f t="shared" ref="G132:AJ132" si="68">IF(G$83="","",G$83)</f>
        <v/>
      </c>
      <c r="H132" s="38" t="str">
        <f t="shared" si="68"/>
        <v/>
      </c>
      <c r="I132" s="38" t="str">
        <f t="shared" si="68"/>
        <v/>
      </c>
      <c r="J132" s="38" t="str">
        <f t="shared" si="68"/>
        <v/>
      </c>
      <c r="K132" s="38" t="str">
        <f t="shared" si="68"/>
        <v/>
      </c>
      <c r="L132" s="38" t="str">
        <f t="shared" si="68"/>
        <v/>
      </c>
      <c r="M132" s="38" t="str">
        <f t="shared" si="68"/>
        <v/>
      </c>
      <c r="N132" s="38" t="str">
        <f t="shared" si="68"/>
        <v/>
      </c>
      <c r="O132" s="38" t="str">
        <f t="shared" si="68"/>
        <v/>
      </c>
      <c r="P132" s="38" t="str">
        <f t="shared" si="68"/>
        <v/>
      </c>
      <c r="Q132" s="38" t="str">
        <f t="shared" si="68"/>
        <v/>
      </c>
      <c r="R132" s="38" t="str">
        <f t="shared" si="68"/>
        <v/>
      </c>
      <c r="S132" s="38" t="str">
        <f t="shared" si="68"/>
        <v/>
      </c>
      <c r="T132" s="38" t="str">
        <f t="shared" si="68"/>
        <v/>
      </c>
      <c r="U132" s="38" t="str">
        <f t="shared" si="68"/>
        <v/>
      </c>
      <c r="V132" s="38" t="str">
        <f t="shared" si="68"/>
        <v/>
      </c>
      <c r="W132" s="38" t="str">
        <f t="shared" si="68"/>
        <v/>
      </c>
      <c r="X132" s="38" t="str">
        <f t="shared" si="68"/>
        <v/>
      </c>
      <c r="Y132" s="38" t="str">
        <f t="shared" si="68"/>
        <v/>
      </c>
      <c r="Z132" s="38" t="str">
        <f t="shared" si="68"/>
        <v/>
      </c>
      <c r="AA132" s="38" t="str">
        <f t="shared" si="68"/>
        <v/>
      </c>
      <c r="AB132" s="38" t="str">
        <f t="shared" si="68"/>
        <v/>
      </c>
      <c r="AC132" s="38" t="str">
        <f t="shared" si="68"/>
        <v/>
      </c>
      <c r="AD132" s="38" t="str">
        <f t="shared" si="68"/>
        <v/>
      </c>
      <c r="AE132" s="38" t="str">
        <f t="shared" si="68"/>
        <v/>
      </c>
      <c r="AF132" s="38" t="str">
        <f t="shared" si="68"/>
        <v/>
      </c>
      <c r="AG132" s="38" t="str">
        <f t="shared" si="68"/>
        <v/>
      </c>
      <c r="AH132" s="38" t="str">
        <f t="shared" si="68"/>
        <v/>
      </c>
      <c r="AI132" s="38" t="str">
        <f t="shared" si="68"/>
        <v/>
      </c>
      <c r="AJ132" s="38" t="str">
        <f t="shared" si="68"/>
        <v/>
      </c>
      <c r="AK132" s="20" t="str">
        <f t="shared" ref="AK132:BN132" si="69">IF(G$83="","",G$83)</f>
        <v/>
      </c>
      <c r="AL132" s="20" t="str">
        <f t="shared" si="69"/>
        <v/>
      </c>
      <c r="AM132" s="20" t="str">
        <f t="shared" si="69"/>
        <v/>
      </c>
      <c r="AN132" s="20" t="str">
        <f t="shared" si="69"/>
        <v/>
      </c>
      <c r="AO132" s="20" t="str">
        <f t="shared" si="69"/>
        <v/>
      </c>
      <c r="AP132" s="20" t="str">
        <f t="shared" si="69"/>
        <v/>
      </c>
      <c r="AQ132" s="20" t="str">
        <f t="shared" si="69"/>
        <v/>
      </c>
      <c r="AR132" s="20" t="str">
        <f t="shared" si="69"/>
        <v/>
      </c>
      <c r="AS132" s="20" t="str">
        <f t="shared" si="69"/>
        <v/>
      </c>
      <c r="AT132" s="20" t="str">
        <f t="shared" si="69"/>
        <v/>
      </c>
      <c r="AU132" s="20" t="str">
        <f t="shared" si="69"/>
        <v/>
      </c>
      <c r="AV132" s="20" t="str">
        <f t="shared" si="69"/>
        <v/>
      </c>
      <c r="AW132" s="20" t="str">
        <f t="shared" si="69"/>
        <v/>
      </c>
      <c r="AX132" s="20" t="str">
        <f t="shared" si="69"/>
        <v/>
      </c>
      <c r="AY132" s="20" t="str">
        <f t="shared" si="69"/>
        <v/>
      </c>
      <c r="AZ132" s="20" t="str">
        <f t="shared" si="69"/>
        <v/>
      </c>
      <c r="BA132" s="20" t="str">
        <f t="shared" si="69"/>
        <v/>
      </c>
      <c r="BB132" s="20" t="str">
        <f t="shared" si="69"/>
        <v/>
      </c>
      <c r="BC132" s="20" t="str">
        <f t="shared" si="69"/>
        <v/>
      </c>
      <c r="BD132" s="20" t="str">
        <f t="shared" si="69"/>
        <v/>
      </c>
      <c r="BE132" s="20" t="str">
        <f t="shared" si="69"/>
        <v/>
      </c>
      <c r="BF132" s="20" t="str">
        <f t="shared" si="69"/>
        <v/>
      </c>
      <c r="BG132" s="20" t="str">
        <f t="shared" si="69"/>
        <v/>
      </c>
      <c r="BH132" s="20" t="str">
        <f t="shared" si="69"/>
        <v/>
      </c>
      <c r="BI132" s="20" t="str">
        <f t="shared" si="69"/>
        <v/>
      </c>
      <c r="BJ132" s="20" t="str">
        <f t="shared" si="69"/>
        <v/>
      </c>
      <c r="BK132" s="20" t="str">
        <f t="shared" si="69"/>
        <v/>
      </c>
      <c r="BL132" s="20" t="str">
        <f t="shared" si="69"/>
        <v/>
      </c>
      <c r="BM132" s="20" t="str">
        <f t="shared" si="69"/>
        <v/>
      </c>
      <c r="BN132" s="20" t="str">
        <f t="shared" si="69"/>
        <v/>
      </c>
    </row>
    <row r="133" spans="1:66" s="3" customFormat="1">
      <c r="A133" s="42" t="s">
        <v>138</v>
      </c>
      <c r="B133" s="84" t="s">
        <v>173</v>
      </c>
      <c r="C133" s="85"/>
      <c r="D133" s="86"/>
      <c r="E133" s="86"/>
      <c r="F133" s="86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7"/>
      <c r="AK133" s="88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  <c r="BB133" s="89"/>
      <c r="BC133" s="89"/>
      <c r="BD133" s="89"/>
      <c r="BE133" s="89"/>
      <c r="BF133" s="89"/>
      <c r="BG133" s="89"/>
      <c r="BH133" s="89"/>
      <c r="BI133" s="89"/>
      <c r="BJ133" s="89"/>
      <c r="BK133" s="89"/>
      <c r="BL133" s="89"/>
      <c r="BM133" s="89"/>
      <c r="BN133" s="90"/>
    </row>
    <row r="134" spans="1:66" s="93" customFormat="1">
      <c r="A134" s="132" t="str">
        <f>IF(A84="","",A84)</f>
        <v/>
      </c>
      <c r="B134" s="299" t="str">
        <f>IF(B84="","",B84)</f>
        <v/>
      </c>
      <c r="C134" s="300" t="str">
        <f>IF(SUM(G134:AJ134)=0,"",SUM(G134:AJ134))</f>
        <v/>
      </c>
      <c r="D134" s="301" t="str">
        <f t="shared" ref="D134:E134" si="70">IF(D84="","",D84)</f>
        <v/>
      </c>
      <c r="E134" s="301" t="str">
        <f t="shared" si="70"/>
        <v/>
      </c>
      <c r="F134" s="302" t="s">
        <v>8</v>
      </c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278" t="str">
        <f>IF($C134="","",IF(G$82="Faza inwest.",0,IFERROR(ROUND(SUM($G134:G134)*$E134,2),"")))</f>
        <v/>
      </c>
      <c r="AL134" s="278" t="str">
        <f>IF($C134="","",IF(H$82="Faza inwest.",0,IFERROR(ROUND(SUM($G134:H134)*$E134,2),"")))</f>
        <v/>
      </c>
      <c r="AM134" s="278" t="str">
        <f>IF($C134="","",IF(I$82="Faza inwest.",0,IFERROR(ROUND(SUM($G134:I134)*$E134,2),"")))</f>
        <v/>
      </c>
      <c r="AN134" s="278" t="str">
        <f>IF($C134="","",IF(J$82="Faza inwest.",0,IFERROR(ROUND(SUM($G134:J134)*$E134,2),"")))</f>
        <v/>
      </c>
      <c r="AO134" s="278" t="str">
        <f>IF($C134="","",IF(K$82="Faza inwest.",0,IFERROR(ROUND(SUM($G134:K134)*$E134,2),"")))</f>
        <v/>
      </c>
      <c r="AP134" s="278" t="str">
        <f>IF($C134="","",IF(L$82="Faza inwest.",0,IFERROR(ROUND(SUM($G134:L134)*$E134,2),"")))</f>
        <v/>
      </c>
      <c r="AQ134" s="278" t="str">
        <f>IF($C134="","",IF(M$82="Faza inwest.",0,IFERROR(ROUND(SUM($G134:M134)*$E134,2),"")))</f>
        <v/>
      </c>
      <c r="AR134" s="278" t="str">
        <f>IF($C134="","",IF(N$82="Faza inwest.",0,IFERROR(ROUND(SUM($G134:N134)*$E134,2),"")))</f>
        <v/>
      </c>
      <c r="AS134" s="278" t="str">
        <f>IF($C134="","",IF(O$82="Faza inwest.",0,IFERROR(ROUND(SUM($G134:O134)*$E134,2),"")))</f>
        <v/>
      </c>
      <c r="AT134" s="278" t="str">
        <f>IF($C134="","",IF(P$82="Faza inwest.",0,IFERROR(ROUND(SUM($G134:P134)*$E134,2),"")))</f>
        <v/>
      </c>
      <c r="AU134" s="278" t="str">
        <f>IF($C134="","",IF(Q$82="Faza inwest.",0,IFERROR(ROUND(SUM($G134:Q134)*$E134,2),"")))</f>
        <v/>
      </c>
      <c r="AV134" s="278" t="str">
        <f>IF($C134="","",IF(R$82="Faza inwest.",0,IFERROR(ROUND(SUM($G134:R134)*$E134,2),"")))</f>
        <v/>
      </c>
      <c r="AW134" s="278" t="str">
        <f>IF($C134="","",IF(S$82="Faza inwest.",0,IFERROR(ROUND(SUM($G134:S134)*$E134,2),"")))</f>
        <v/>
      </c>
      <c r="AX134" s="278" t="str">
        <f>IF($C134="","",IF(T$82="Faza inwest.",0,IFERROR(ROUND(SUM($G134:T134)*$E134,2),"")))</f>
        <v/>
      </c>
      <c r="AY134" s="278" t="str">
        <f>IF($C134="","",IF(U$82="Faza inwest.",0,IFERROR(ROUND(SUM($G134:U134)*$E134,2),"")))</f>
        <v/>
      </c>
      <c r="AZ134" s="278" t="str">
        <f>IF($C134="","",IF(V$82="Faza inwest.",0,IFERROR(ROUND(SUM($G134:V134)*$E134,2),"")))</f>
        <v/>
      </c>
      <c r="BA134" s="278" t="str">
        <f>IF($C134="","",IF(W$82="Faza inwest.",0,IFERROR(ROUND(SUM($G134:W134)*$E134,2),"")))</f>
        <v/>
      </c>
      <c r="BB134" s="278" t="str">
        <f>IF($C134="","",IF(X$82="Faza inwest.",0,IFERROR(ROUND(SUM($G134:X134)*$E134,2),"")))</f>
        <v/>
      </c>
      <c r="BC134" s="278" t="str">
        <f>IF($C134="","",IF(Y$82="Faza inwest.",0,IFERROR(ROUND(SUM($G134:Y134)*$E134,2),"")))</f>
        <v/>
      </c>
      <c r="BD134" s="278" t="str">
        <f>IF($C134="","",IF(Z$82="Faza inwest.",0,IFERROR(ROUND(SUM($G134:Z134)*$E134,2),"")))</f>
        <v/>
      </c>
      <c r="BE134" s="278" t="str">
        <f>IF($C134="","",IF(AA$82="Faza inwest.",0,IFERROR(ROUND(SUM($G134:AA134)*$E134,2),"")))</f>
        <v/>
      </c>
      <c r="BF134" s="278" t="str">
        <f>IF($C134="","",IF(AB$82="Faza inwest.",0,IFERROR(ROUND(SUM($G134:AB134)*$E134,2),"")))</f>
        <v/>
      </c>
      <c r="BG134" s="278" t="str">
        <f>IF($C134="","",IF(AC$82="Faza inwest.",0,IFERROR(ROUND(SUM($G134:AC134)*$E134,2),"")))</f>
        <v/>
      </c>
      <c r="BH134" s="278" t="str">
        <f>IF($C134="","",IF(AD$82="Faza inwest.",0,IFERROR(ROUND(SUM($G134:AD134)*$E134,2),"")))</f>
        <v/>
      </c>
      <c r="BI134" s="278" t="str">
        <f>IF($C134="","",IF(AE$82="Faza inwest.",0,IFERROR(ROUND(SUM($G134:AE134)*$E134,2),"")))</f>
        <v/>
      </c>
      <c r="BJ134" s="278" t="str">
        <f>IF($C134="","",IF(AF$82="Faza inwest.",0,IFERROR(ROUND(SUM($G134:AF134)*$E134,2),"")))</f>
        <v/>
      </c>
      <c r="BK134" s="278" t="str">
        <f>IF($C134="","",IF(AG$82="Faza inwest.",0,IFERROR(ROUND(SUM($G134:AG134)*$E134,2),"")))</f>
        <v/>
      </c>
      <c r="BL134" s="278" t="str">
        <f>IF($C134="","",IF(AH$82="Faza inwest.",0,IFERROR(ROUND(SUM($G134:AH134)*$E134,2),"")))</f>
        <v/>
      </c>
      <c r="BM134" s="278" t="str">
        <f>IF($C134="","",IF(AI$82="Faza inwest.",0,IFERROR(ROUND(SUM($G134:AI134)*$E134,2),"")))</f>
        <v/>
      </c>
      <c r="BN134" s="278" t="str">
        <f>IF($C134="","",IF(AJ$82="Faza inwest.",0,IFERROR(ROUND(SUM($G134:AJ134)*$E134,2),"")))</f>
        <v/>
      </c>
    </row>
    <row r="135" spans="1:66" s="93" customFormat="1">
      <c r="A135" s="126" t="str">
        <f t="shared" ref="A135" si="71">IF(A85="","",A85)</f>
        <v/>
      </c>
      <c r="B135" s="304" t="str">
        <f t="shared" ref="B135:B153" si="72">IF(B85="","",B85)</f>
        <v/>
      </c>
      <c r="C135" s="305" t="str">
        <f t="shared" ref="C134:C153" si="73">IF(SUM(G135:AJ135)=0,"",SUM(G135:AJ135))</f>
        <v/>
      </c>
      <c r="D135" s="306" t="str">
        <f t="shared" ref="D135:E135" si="74">IF(D85="","",D85)</f>
        <v/>
      </c>
      <c r="E135" s="306" t="str">
        <f t="shared" si="74"/>
        <v/>
      </c>
      <c r="F135" s="307" t="s">
        <v>8</v>
      </c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284" t="str">
        <f>IF($C135="","",IF(G$82="Faza inwest.",0,IFERROR(ROUND(SUM($G135:G135)*$E135,2),"")))</f>
        <v/>
      </c>
      <c r="AL135" s="284" t="str">
        <f>IF($C135="","",IF(H$82="Faza inwest.",0,IFERROR(ROUND(SUM($G135:H135)*$E135,2),"")))</f>
        <v/>
      </c>
      <c r="AM135" s="284" t="str">
        <f>IF($C135="","",IF(I$82="Faza inwest.",0,IFERROR(ROUND(SUM($G135:I135)*$E135,2),"")))</f>
        <v/>
      </c>
      <c r="AN135" s="284" t="str">
        <f>IF($C135="","",IF(J$82="Faza inwest.",0,IFERROR(ROUND(SUM($G135:J135)*$E135,2),"")))</f>
        <v/>
      </c>
      <c r="AO135" s="284" t="str">
        <f>IF($C135="","",IF(K$82="Faza inwest.",0,IFERROR(ROUND(SUM($G135:K135)*$E135,2),"")))</f>
        <v/>
      </c>
      <c r="AP135" s="284" t="str">
        <f>IF($C135="","",IF(L$82="Faza inwest.",0,IFERROR(ROUND(SUM($G135:L135)*$E135,2),"")))</f>
        <v/>
      </c>
      <c r="AQ135" s="284" t="str">
        <f>IF($C135="","",IF(M$82="Faza inwest.",0,IFERROR(ROUND(SUM($G135:M135)*$E135,2),"")))</f>
        <v/>
      </c>
      <c r="AR135" s="284" t="str">
        <f>IF($C135="","",IF(N$82="Faza inwest.",0,IFERROR(ROUND(SUM($G135:N135)*$E135,2),"")))</f>
        <v/>
      </c>
      <c r="AS135" s="284" t="str">
        <f>IF($C135="","",IF(O$82="Faza inwest.",0,IFERROR(ROUND(SUM($G135:O135)*$E135,2),"")))</f>
        <v/>
      </c>
      <c r="AT135" s="284" t="str">
        <f>IF($C135="","",IF(P$82="Faza inwest.",0,IFERROR(ROUND(SUM($G135:P135)*$E135,2),"")))</f>
        <v/>
      </c>
      <c r="AU135" s="284" t="str">
        <f>IF($C135="","",IF(Q$82="Faza inwest.",0,IFERROR(ROUND(SUM($G135:Q135)*$E135,2),"")))</f>
        <v/>
      </c>
      <c r="AV135" s="284" t="str">
        <f>IF($C135="","",IF(R$82="Faza inwest.",0,IFERROR(ROUND(SUM($G135:R135)*$E135,2),"")))</f>
        <v/>
      </c>
      <c r="AW135" s="284" t="str">
        <f>IF($C135="","",IF(S$82="Faza inwest.",0,IFERROR(ROUND(SUM($G135:S135)*$E135,2),"")))</f>
        <v/>
      </c>
      <c r="AX135" s="284" t="str">
        <f>IF($C135="","",IF(T$82="Faza inwest.",0,IFERROR(ROUND(SUM($G135:T135)*$E135,2),"")))</f>
        <v/>
      </c>
      <c r="AY135" s="284" t="str">
        <f>IF($C135="","",IF(U$82="Faza inwest.",0,IFERROR(ROUND(SUM($G135:U135)*$E135,2),"")))</f>
        <v/>
      </c>
      <c r="AZ135" s="284" t="str">
        <f>IF($C135="","",IF(V$82="Faza inwest.",0,IFERROR(ROUND(SUM($G135:V135)*$E135,2),"")))</f>
        <v/>
      </c>
      <c r="BA135" s="284" t="str">
        <f>IF($C135="","",IF(W$82="Faza inwest.",0,IFERROR(ROUND(SUM($G135:W135)*$E135,2),"")))</f>
        <v/>
      </c>
      <c r="BB135" s="284" t="str">
        <f>IF($C135="","",IF(X$82="Faza inwest.",0,IFERROR(ROUND(SUM($G135:X135)*$E135,2),"")))</f>
        <v/>
      </c>
      <c r="BC135" s="284" t="str">
        <f>IF($C135="","",IF(Y$82="Faza inwest.",0,IFERROR(ROUND(SUM($G135:Y135)*$E135,2),"")))</f>
        <v/>
      </c>
      <c r="BD135" s="284" t="str">
        <f>IF($C135="","",IF(Z$82="Faza inwest.",0,IFERROR(ROUND(SUM($G135:Z135)*$E135,2),"")))</f>
        <v/>
      </c>
      <c r="BE135" s="284" t="str">
        <f>IF($C135="","",IF(AA$82="Faza inwest.",0,IFERROR(ROUND(SUM($G135:AA135)*$E135,2),"")))</f>
        <v/>
      </c>
      <c r="BF135" s="284" t="str">
        <f>IF($C135="","",IF(AB$82="Faza inwest.",0,IFERROR(ROUND(SUM($G135:AB135)*$E135,2),"")))</f>
        <v/>
      </c>
      <c r="BG135" s="284" t="str">
        <f>IF($C135="","",IF(AC$82="Faza inwest.",0,IFERROR(ROUND(SUM($G135:AC135)*$E135,2),"")))</f>
        <v/>
      </c>
      <c r="BH135" s="284" t="str">
        <f>IF($C135="","",IF(AD$82="Faza inwest.",0,IFERROR(ROUND(SUM($G135:AD135)*$E135,2),"")))</f>
        <v/>
      </c>
      <c r="BI135" s="284" t="str">
        <f>IF($C135="","",IF(AE$82="Faza inwest.",0,IFERROR(ROUND(SUM($G135:AE135)*$E135,2),"")))</f>
        <v/>
      </c>
      <c r="BJ135" s="284" t="str">
        <f>IF($C135="","",IF(AF$82="Faza inwest.",0,IFERROR(ROUND(SUM($G135:AF135)*$E135,2),"")))</f>
        <v/>
      </c>
      <c r="BK135" s="284" t="str">
        <f>IF($C135="","",IF(AG$82="Faza inwest.",0,IFERROR(ROUND(SUM($G135:AG135)*$E135,2),"")))</f>
        <v/>
      </c>
      <c r="BL135" s="284" t="str">
        <f>IF($C135="","",IF(AH$82="Faza inwest.",0,IFERROR(ROUND(SUM($G135:AH135)*$E135,2),"")))</f>
        <v/>
      </c>
      <c r="BM135" s="284" t="str">
        <f>IF($C135="","",IF(AI$82="Faza inwest.",0,IFERROR(ROUND(SUM($G135:AI135)*$E135,2),"")))</f>
        <v/>
      </c>
      <c r="BN135" s="284" t="str">
        <f>IF($C135="","",IF(AJ$82="Faza inwest.",0,IFERROR(ROUND(SUM($G135:AJ135)*$E135,2),"")))</f>
        <v/>
      </c>
    </row>
    <row r="136" spans="1:66" s="93" customFormat="1">
      <c r="A136" s="126" t="str">
        <f t="shared" ref="A136" si="75">IF(A86="","",A86)</f>
        <v/>
      </c>
      <c r="B136" s="304" t="str">
        <f t="shared" si="72"/>
        <v/>
      </c>
      <c r="C136" s="305" t="str">
        <f t="shared" si="73"/>
        <v/>
      </c>
      <c r="D136" s="306" t="str">
        <f t="shared" ref="D136:E136" si="76">IF(D86="","",D86)</f>
        <v/>
      </c>
      <c r="E136" s="306" t="str">
        <f t="shared" si="76"/>
        <v/>
      </c>
      <c r="F136" s="307" t="s">
        <v>8</v>
      </c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284" t="str">
        <f>IF($C136="","",IF(G$82="Faza inwest.",0,IFERROR(ROUND(SUM($G136:G136)*$E136,2),"")))</f>
        <v/>
      </c>
      <c r="AL136" s="284" t="str">
        <f>IF($C136="","",IF(H$82="Faza inwest.",0,IFERROR(ROUND(SUM($G136:H136)*$E136,2),"")))</f>
        <v/>
      </c>
      <c r="AM136" s="284" t="str">
        <f>IF($C136="","",IF(I$82="Faza inwest.",0,IFERROR(ROUND(SUM($G136:I136)*$E136,2),"")))</f>
        <v/>
      </c>
      <c r="AN136" s="284" t="str">
        <f>IF($C136="","",IF(J$82="Faza inwest.",0,IFERROR(ROUND(SUM($G136:J136)*$E136,2),"")))</f>
        <v/>
      </c>
      <c r="AO136" s="284" t="str">
        <f>IF($C136="","",IF(K$82="Faza inwest.",0,IFERROR(ROUND(SUM($G136:K136)*$E136,2),"")))</f>
        <v/>
      </c>
      <c r="AP136" s="284" t="str">
        <f>IF($C136="","",IF(L$82="Faza inwest.",0,IFERROR(ROUND(SUM($G136:L136)*$E136,2),"")))</f>
        <v/>
      </c>
      <c r="AQ136" s="284" t="str">
        <f>IF($C136="","",IF(M$82="Faza inwest.",0,IFERROR(ROUND(SUM($G136:M136)*$E136,2),"")))</f>
        <v/>
      </c>
      <c r="AR136" s="284" t="str">
        <f>IF($C136="","",IF(N$82="Faza inwest.",0,IFERROR(ROUND(SUM($G136:N136)*$E136,2),"")))</f>
        <v/>
      </c>
      <c r="AS136" s="284" t="str">
        <f>IF($C136="","",IF(O$82="Faza inwest.",0,IFERROR(ROUND(SUM($G136:O136)*$E136,2),"")))</f>
        <v/>
      </c>
      <c r="AT136" s="284" t="str">
        <f>IF($C136="","",IF(P$82="Faza inwest.",0,IFERROR(ROUND(SUM($G136:P136)*$E136,2),"")))</f>
        <v/>
      </c>
      <c r="AU136" s="284" t="str">
        <f>IF($C136="","",IF(Q$82="Faza inwest.",0,IFERROR(ROUND(SUM($G136:Q136)*$E136,2),"")))</f>
        <v/>
      </c>
      <c r="AV136" s="284" t="str">
        <f>IF($C136="","",IF(R$82="Faza inwest.",0,IFERROR(ROUND(SUM($G136:R136)*$E136,2),"")))</f>
        <v/>
      </c>
      <c r="AW136" s="284" t="str">
        <f>IF($C136="","",IF(S$82="Faza inwest.",0,IFERROR(ROUND(SUM($G136:S136)*$E136,2),"")))</f>
        <v/>
      </c>
      <c r="AX136" s="284" t="str">
        <f>IF($C136="","",IF(T$82="Faza inwest.",0,IFERROR(ROUND(SUM($G136:T136)*$E136,2),"")))</f>
        <v/>
      </c>
      <c r="AY136" s="284" t="str">
        <f>IF($C136="","",IF(U$82="Faza inwest.",0,IFERROR(ROUND(SUM($G136:U136)*$E136,2),"")))</f>
        <v/>
      </c>
      <c r="AZ136" s="284" t="str">
        <f>IF($C136="","",IF(V$82="Faza inwest.",0,IFERROR(ROUND(SUM($G136:V136)*$E136,2),"")))</f>
        <v/>
      </c>
      <c r="BA136" s="284" t="str">
        <f>IF($C136="","",IF(W$82="Faza inwest.",0,IFERROR(ROUND(SUM($G136:W136)*$E136,2),"")))</f>
        <v/>
      </c>
      <c r="BB136" s="284" t="str">
        <f>IF($C136="","",IF(X$82="Faza inwest.",0,IFERROR(ROUND(SUM($G136:X136)*$E136,2),"")))</f>
        <v/>
      </c>
      <c r="BC136" s="284" t="str">
        <f>IF($C136="","",IF(Y$82="Faza inwest.",0,IFERROR(ROUND(SUM($G136:Y136)*$E136,2),"")))</f>
        <v/>
      </c>
      <c r="BD136" s="284" t="str">
        <f>IF($C136="","",IF(Z$82="Faza inwest.",0,IFERROR(ROUND(SUM($G136:Z136)*$E136,2),"")))</f>
        <v/>
      </c>
      <c r="BE136" s="284" t="str">
        <f>IF($C136="","",IF(AA$82="Faza inwest.",0,IFERROR(ROUND(SUM($G136:AA136)*$E136,2),"")))</f>
        <v/>
      </c>
      <c r="BF136" s="284" t="str">
        <f>IF($C136="","",IF(AB$82="Faza inwest.",0,IFERROR(ROUND(SUM($G136:AB136)*$E136,2),"")))</f>
        <v/>
      </c>
      <c r="BG136" s="284" t="str">
        <f>IF($C136="","",IF(AC$82="Faza inwest.",0,IFERROR(ROUND(SUM($G136:AC136)*$E136,2),"")))</f>
        <v/>
      </c>
      <c r="BH136" s="284" t="str">
        <f>IF($C136="","",IF(AD$82="Faza inwest.",0,IFERROR(ROUND(SUM($G136:AD136)*$E136,2),"")))</f>
        <v/>
      </c>
      <c r="BI136" s="284" t="str">
        <f>IF($C136="","",IF(AE$82="Faza inwest.",0,IFERROR(ROUND(SUM($G136:AE136)*$E136,2),"")))</f>
        <v/>
      </c>
      <c r="BJ136" s="284" t="str">
        <f>IF($C136="","",IF(AF$82="Faza inwest.",0,IFERROR(ROUND(SUM($G136:AF136)*$E136,2),"")))</f>
        <v/>
      </c>
      <c r="BK136" s="284" t="str">
        <f>IF($C136="","",IF(AG$82="Faza inwest.",0,IFERROR(ROUND(SUM($G136:AG136)*$E136,2),"")))</f>
        <v/>
      </c>
      <c r="BL136" s="284" t="str">
        <f>IF($C136="","",IF(AH$82="Faza inwest.",0,IFERROR(ROUND(SUM($G136:AH136)*$E136,2),"")))</f>
        <v/>
      </c>
      <c r="BM136" s="284" t="str">
        <f>IF($C136="","",IF(AI$82="Faza inwest.",0,IFERROR(ROUND(SUM($G136:AI136)*$E136,2),"")))</f>
        <v/>
      </c>
      <c r="BN136" s="284" t="str">
        <f>IF($C136="","",IF(AJ$82="Faza inwest.",0,IFERROR(ROUND(SUM($G136:AJ136)*$E136,2),"")))</f>
        <v/>
      </c>
    </row>
    <row r="137" spans="1:66" s="93" customFormat="1">
      <c r="A137" s="126" t="str">
        <f t="shared" ref="A137" si="77">IF(A87="","",A87)</f>
        <v/>
      </c>
      <c r="B137" s="304" t="str">
        <f t="shared" si="72"/>
        <v/>
      </c>
      <c r="C137" s="305" t="str">
        <f t="shared" si="73"/>
        <v/>
      </c>
      <c r="D137" s="306" t="str">
        <f t="shared" ref="D137:E137" si="78">IF(D87="","",D87)</f>
        <v/>
      </c>
      <c r="E137" s="306" t="str">
        <f t="shared" si="78"/>
        <v/>
      </c>
      <c r="F137" s="307" t="s">
        <v>8</v>
      </c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284" t="str">
        <f>IF($C137="","",IF(G$82="Faza inwest.",0,IFERROR(ROUND(SUM($G137:G137)*$E137,2),"")))</f>
        <v/>
      </c>
      <c r="AL137" s="284" t="str">
        <f>IF($C137="","",IF(H$82="Faza inwest.",0,IFERROR(ROUND(SUM($G137:H137)*$E137,2),"")))</f>
        <v/>
      </c>
      <c r="AM137" s="284" t="str">
        <f>IF($C137="","",IF(I$82="Faza inwest.",0,IFERROR(ROUND(SUM($G137:I137)*$E137,2),"")))</f>
        <v/>
      </c>
      <c r="AN137" s="284" t="str">
        <f>IF($C137="","",IF(J$82="Faza inwest.",0,IFERROR(ROUND(SUM($G137:J137)*$E137,2),"")))</f>
        <v/>
      </c>
      <c r="AO137" s="284" t="str">
        <f>IF($C137="","",IF(K$82="Faza inwest.",0,IFERROR(ROUND(SUM($G137:K137)*$E137,2),"")))</f>
        <v/>
      </c>
      <c r="AP137" s="284" t="str">
        <f>IF($C137="","",IF(L$82="Faza inwest.",0,IFERROR(ROUND(SUM($G137:L137)*$E137,2),"")))</f>
        <v/>
      </c>
      <c r="AQ137" s="284" t="str">
        <f>IF($C137="","",IF(M$82="Faza inwest.",0,IFERROR(ROUND(SUM($G137:M137)*$E137,2),"")))</f>
        <v/>
      </c>
      <c r="AR137" s="284" t="str">
        <f>IF($C137="","",IF(N$82="Faza inwest.",0,IFERROR(ROUND(SUM($G137:N137)*$E137,2),"")))</f>
        <v/>
      </c>
      <c r="AS137" s="284" t="str">
        <f>IF($C137="","",IF(O$82="Faza inwest.",0,IFERROR(ROUND(SUM($G137:O137)*$E137,2),"")))</f>
        <v/>
      </c>
      <c r="AT137" s="284" t="str">
        <f>IF($C137="","",IF(P$82="Faza inwest.",0,IFERROR(ROUND(SUM($G137:P137)*$E137,2),"")))</f>
        <v/>
      </c>
      <c r="AU137" s="284" t="str">
        <f>IF($C137="","",IF(Q$82="Faza inwest.",0,IFERROR(ROUND(SUM($G137:Q137)*$E137,2),"")))</f>
        <v/>
      </c>
      <c r="AV137" s="284" t="str">
        <f>IF($C137="","",IF(R$82="Faza inwest.",0,IFERROR(ROUND(SUM($G137:R137)*$E137,2),"")))</f>
        <v/>
      </c>
      <c r="AW137" s="284" t="str">
        <f>IF($C137="","",IF(S$82="Faza inwest.",0,IFERROR(ROUND(SUM($G137:S137)*$E137,2),"")))</f>
        <v/>
      </c>
      <c r="AX137" s="284" t="str">
        <f>IF($C137="","",IF(T$82="Faza inwest.",0,IFERROR(ROUND(SUM($G137:T137)*$E137,2),"")))</f>
        <v/>
      </c>
      <c r="AY137" s="284" t="str">
        <f>IF($C137="","",IF(U$82="Faza inwest.",0,IFERROR(ROUND(SUM($G137:U137)*$E137,2),"")))</f>
        <v/>
      </c>
      <c r="AZ137" s="284" t="str">
        <f>IF($C137="","",IF(V$82="Faza inwest.",0,IFERROR(ROUND(SUM($G137:V137)*$E137,2),"")))</f>
        <v/>
      </c>
      <c r="BA137" s="284" t="str">
        <f>IF($C137="","",IF(W$82="Faza inwest.",0,IFERROR(ROUND(SUM($G137:W137)*$E137,2),"")))</f>
        <v/>
      </c>
      <c r="BB137" s="284" t="str">
        <f>IF($C137="","",IF(X$82="Faza inwest.",0,IFERROR(ROUND(SUM($G137:X137)*$E137,2),"")))</f>
        <v/>
      </c>
      <c r="BC137" s="284" t="str">
        <f>IF($C137="","",IF(Y$82="Faza inwest.",0,IFERROR(ROUND(SUM($G137:Y137)*$E137,2),"")))</f>
        <v/>
      </c>
      <c r="BD137" s="284" t="str">
        <f>IF($C137="","",IF(Z$82="Faza inwest.",0,IFERROR(ROUND(SUM($G137:Z137)*$E137,2),"")))</f>
        <v/>
      </c>
      <c r="BE137" s="284" t="str">
        <f>IF($C137="","",IF(AA$82="Faza inwest.",0,IFERROR(ROUND(SUM($G137:AA137)*$E137,2),"")))</f>
        <v/>
      </c>
      <c r="BF137" s="284" t="str">
        <f>IF($C137="","",IF(AB$82="Faza inwest.",0,IFERROR(ROUND(SUM($G137:AB137)*$E137,2),"")))</f>
        <v/>
      </c>
      <c r="BG137" s="284" t="str">
        <f>IF($C137="","",IF(AC$82="Faza inwest.",0,IFERROR(ROUND(SUM($G137:AC137)*$E137,2),"")))</f>
        <v/>
      </c>
      <c r="BH137" s="284" t="str">
        <f>IF($C137="","",IF(AD$82="Faza inwest.",0,IFERROR(ROUND(SUM($G137:AD137)*$E137,2),"")))</f>
        <v/>
      </c>
      <c r="BI137" s="284" t="str">
        <f>IF($C137="","",IF(AE$82="Faza inwest.",0,IFERROR(ROUND(SUM($G137:AE137)*$E137,2),"")))</f>
        <v/>
      </c>
      <c r="BJ137" s="284" t="str">
        <f>IF($C137="","",IF(AF$82="Faza inwest.",0,IFERROR(ROUND(SUM($G137:AF137)*$E137,2),"")))</f>
        <v/>
      </c>
      <c r="BK137" s="284" t="str">
        <f>IF($C137="","",IF(AG$82="Faza inwest.",0,IFERROR(ROUND(SUM($G137:AG137)*$E137,2),"")))</f>
        <v/>
      </c>
      <c r="BL137" s="284" t="str">
        <f>IF($C137="","",IF(AH$82="Faza inwest.",0,IFERROR(ROUND(SUM($G137:AH137)*$E137,2),"")))</f>
        <v/>
      </c>
      <c r="BM137" s="284" t="str">
        <f>IF($C137="","",IF(AI$82="Faza inwest.",0,IFERROR(ROUND(SUM($G137:AI137)*$E137,2),"")))</f>
        <v/>
      </c>
      <c r="BN137" s="284" t="str">
        <f>IF($C137="","",IF(AJ$82="Faza inwest.",0,IFERROR(ROUND(SUM($G137:AJ137)*$E137,2),"")))</f>
        <v/>
      </c>
    </row>
    <row r="138" spans="1:66" s="93" customFormat="1">
      <c r="A138" s="126" t="str">
        <f t="shared" ref="A138" si="79">IF(A88="","",A88)</f>
        <v/>
      </c>
      <c r="B138" s="304" t="str">
        <f t="shared" si="72"/>
        <v/>
      </c>
      <c r="C138" s="305" t="str">
        <f t="shared" si="73"/>
        <v/>
      </c>
      <c r="D138" s="306" t="str">
        <f t="shared" ref="D138:E138" si="80">IF(D88="","",D88)</f>
        <v/>
      </c>
      <c r="E138" s="306" t="str">
        <f t="shared" si="80"/>
        <v/>
      </c>
      <c r="F138" s="307" t="s">
        <v>8</v>
      </c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284" t="str">
        <f>IF($C138="","",IF(G$82="Faza inwest.",0,IFERROR(ROUND(SUM($G138:G138)*$E138,2),"")))</f>
        <v/>
      </c>
      <c r="AL138" s="284" t="str">
        <f>IF($C138="","",IF(H$82="Faza inwest.",0,IFERROR(ROUND(SUM($G138:H138)*$E138,2),"")))</f>
        <v/>
      </c>
      <c r="AM138" s="284" t="str">
        <f>IF($C138="","",IF(I$82="Faza inwest.",0,IFERROR(ROUND(SUM($G138:I138)*$E138,2),"")))</f>
        <v/>
      </c>
      <c r="AN138" s="284" t="str">
        <f>IF($C138="","",IF(J$82="Faza inwest.",0,IFERROR(ROUND(SUM($G138:J138)*$E138,2),"")))</f>
        <v/>
      </c>
      <c r="AO138" s="284" t="str">
        <f>IF($C138="","",IF(K$82="Faza inwest.",0,IFERROR(ROUND(SUM($G138:K138)*$E138,2),"")))</f>
        <v/>
      </c>
      <c r="AP138" s="284" t="str">
        <f>IF($C138="","",IF(L$82="Faza inwest.",0,IFERROR(ROUND(SUM($G138:L138)*$E138,2),"")))</f>
        <v/>
      </c>
      <c r="AQ138" s="284" t="str">
        <f>IF($C138="","",IF(M$82="Faza inwest.",0,IFERROR(ROUND(SUM($G138:M138)*$E138,2),"")))</f>
        <v/>
      </c>
      <c r="AR138" s="284" t="str">
        <f>IF($C138="","",IF(N$82="Faza inwest.",0,IFERROR(ROUND(SUM($G138:N138)*$E138,2),"")))</f>
        <v/>
      </c>
      <c r="AS138" s="284" t="str">
        <f>IF($C138="","",IF(O$82="Faza inwest.",0,IFERROR(ROUND(SUM($G138:O138)*$E138,2),"")))</f>
        <v/>
      </c>
      <c r="AT138" s="284" t="str">
        <f>IF($C138="","",IF(P$82="Faza inwest.",0,IFERROR(ROUND(SUM($G138:P138)*$E138,2),"")))</f>
        <v/>
      </c>
      <c r="AU138" s="284" t="str">
        <f>IF($C138="","",IF(Q$82="Faza inwest.",0,IFERROR(ROUND(SUM($G138:Q138)*$E138,2),"")))</f>
        <v/>
      </c>
      <c r="AV138" s="284" t="str">
        <f>IF($C138="","",IF(R$82="Faza inwest.",0,IFERROR(ROUND(SUM($G138:R138)*$E138,2),"")))</f>
        <v/>
      </c>
      <c r="AW138" s="284" t="str">
        <f>IF($C138="","",IF(S$82="Faza inwest.",0,IFERROR(ROUND(SUM($G138:S138)*$E138,2),"")))</f>
        <v/>
      </c>
      <c r="AX138" s="284" t="str">
        <f>IF($C138="","",IF(T$82="Faza inwest.",0,IFERROR(ROUND(SUM($G138:T138)*$E138,2),"")))</f>
        <v/>
      </c>
      <c r="AY138" s="284" t="str">
        <f>IF($C138="","",IF(U$82="Faza inwest.",0,IFERROR(ROUND(SUM($G138:U138)*$E138,2),"")))</f>
        <v/>
      </c>
      <c r="AZ138" s="284" t="str">
        <f>IF($C138="","",IF(V$82="Faza inwest.",0,IFERROR(ROUND(SUM($G138:V138)*$E138,2),"")))</f>
        <v/>
      </c>
      <c r="BA138" s="284" t="str">
        <f>IF($C138="","",IF(W$82="Faza inwest.",0,IFERROR(ROUND(SUM($G138:W138)*$E138,2),"")))</f>
        <v/>
      </c>
      <c r="BB138" s="284" t="str">
        <f>IF($C138="","",IF(X$82="Faza inwest.",0,IFERROR(ROUND(SUM($G138:X138)*$E138,2),"")))</f>
        <v/>
      </c>
      <c r="BC138" s="284" t="str">
        <f>IF($C138="","",IF(Y$82="Faza inwest.",0,IFERROR(ROUND(SUM($G138:Y138)*$E138,2),"")))</f>
        <v/>
      </c>
      <c r="BD138" s="284" t="str">
        <f>IF($C138="","",IF(Z$82="Faza inwest.",0,IFERROR(ROUND(SUM($G138:Z138)*$E138,2),"")))</f>
        <v/>
      </c>
      <c r="BE138" s="284" t="str">
        <f>IF($C138="","",IF(AA$82="Faza inwest.",0,IFERROR(ROUND(SUM($G138:AA138)*$E138,2),"")))</f>
        <v/>
      </c>
      <c r="BF138" s="284" t="str">
        <f>IF($C138="","",IF(AB$82="Faza inwest.",0,IFERROR(ROUND(SUM($G138:AB138)*$E138,2),"")))</f>
        <v/>
      </c>
      <c r="BG138" s="284" t="str">
        <f>IF($C138="","",IF(AC$82="Faza inwest.",0,IFERROR(ROUND(SUM($G138:AC138)*$E138,2),"")))</f>
        <v/>
      </c>
      <c r="BH138" s="284" t="str">
        <f>IF($C138="","",IF(AD$82="Faza inwest.",0,IFERROR(ROUND(SUM($G138:AD138)*$E138,2),"")))</f>
        <v/>
      </c>
      <c r="BI138" s="284" t="str">
        <f>IF($C138="","",IF(AE$82="Faza inwest.",0,IFERROR(ROUND(SUM($G138:AE138)*$E138,2),"")))</f>
        <v/>
      </c>
      <c r="BJ138" s="284" t="str">
        <f>IF($C138="","",IF(AF$82="Faza inwest.",0,IFERROR(ROUND(SUM($G138:AF138)*$E138,2),"")))</f>
        <v/>
      </c>
      <c r="BK138" s="284" t="str">
        <f>IF($C138="","",IF(AG$82="Faza inwest.",0,IFERROR(ROUND(SUM($G138:AG138)*$E138,2),"")))</f>
        <v/>
      </c>
      <c r="BL138" s="284" t="str">
        <f>IF($C138="","",IF(AH$82="Faza inwest.",0,IFERROR(ROUND(SUM($G138:AH138)*$E138,2),"")))</f>
        <v/>
      </c>
      <c r="BM138" s="284" t="str">
        <f>IF($C138="","",IF(AI$82="Faza inwest.",0,IFERROR(ROUND(SUM($G138:AI138)*$E138,2),"")))</f>
        <v/>
      </c>
      <c r="BN138" s="284" t="str">
        <f>IF($C138="","",IF(AJ$82="Faza inwest.",0,IFERROR(ROUND(SUM($G138:AJ138)*$E138,2),"")))</f>
        <v/>
      </c>
    </row>
    <row r="139" spans="1:66" s="93" customFormat="1">
      <c r="A139" s="126" t="str">
        <f t="shared" ref="A139" si="81">IF(A89="","",A89)</f>
        <v/>
      </c>
      <c r="B139" s="304" t="str">
        <f t="shared" si="72"/>
        <v/>
      </c>
      <c r="C139" s="305" t="str">
        <f t="shared" si="73"/>
        <v/>
      </c>
      <c r="D139" s="306" t="str">
        <f t="shared" ref="D139:E139" si="82">IF(D89="","",D89)</f>
        <v/>
      </c>
      <c r="E139" s="306" t="str">
        <f t="shared" si="82"/>
        <v/>
      </c>
      <c r="F139" s="307" t="s">
        <v>8</v>
      </c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284" t="str">
        <f>IF($C139="","",IF(G$82="Faza inwest.",0,IFERROR(ROUND(SUM($G139:G139)*$E139,2),"")))</f>
        <v/>
      </c>
      <c r="AL139" s="284" t="str">
        <f>IF($C139="","",IF(H$82="Faza inwest.",0,IFERROR(ROUND(SUM($G139:H139)*$E139,2),"")))</f>
        <v/>
      </c>
      <c r="AM139" s="284" t="str">
        <f>IF($C139="","",IF(I$82="Faza inwest.",0,IFERROR(ROUND(SUM($G139:I139)*$E139,2),"")))</f>
        <v/>
      </c>
      <c r="AN139" s="284" t="str">
        <f>IF($C139="","",IF(J$82="Faza inwest.",0,IFERROR(ROUND(SUM($G139:J139)*$E139,2),"")))</f>
        <v/>
      </c>
      <c r="AO139" s="284" t="str">
        <f>IF($C139="","",IF(K$82="Faza inwest.",0,IFERROR(ROUND(SUM($G139:K139)*$E139,2),"")))</f>
        <v/>
      </c>
      <c r="AP139" s="284" t="str">
        <f>IF($C139="","",IF(L$82="Faza inwest.",0,IFERROR(ROUND(SUM($G139:L139)*$E139,2),"")))</f>
        <v/>
      </c>
      <c r="AQ139" s="284" t="str">
        <f>IF($C139="","",IF(M$82="Faza inwest.",0,IFERROR(ROUND(SUM($G139:M139)*$E139,2),"")))</f>
        <v/>
      </c>
      <c r="AR139" s="284" t="str">
        <f>IF($C139="","",IF(N$82="Faza inwest.",0,IFERROR(ROUND(SUM($G139:N139)*$E139,2),"")))</f>
        <v/>
      </c>
      <c r="AS139" s="284" t="str">
        <f>IF($C139="","",IF(O$82="Faza inwest.",0,IFERROR(ROUND(SUM($G139:O139)*$E139,2),"")))</f>
        <v/>
      </c>
      <c r="AT139" s="284" t="str">
        <f>IF($C139="","",IF(P$82="Faza inwest.",0,IFERROR(ROUND(SUM($G139:P139)*$E139,2),"")))</f>
        <v/>
      </c>
      <c r="AU139" s="284" t="str">
        <f>IF($C139="","",IF(Q$82="Faza inwest.",0,IFERROR(ROUND(SUM($G139:Q139)*$E139,2),"")))</f>
        <v/>
      </c>
      <c r="AV139" s="284" t="str">
        <f>IF($C139="","",IF(R$82="Faza inwest.",0,IFERROR(ROUND(SUM($G139:R139)*$E139,2),"")))</f>
        <v/>
      </c>
      <c r="AW139" s="284" t="str">
        <f>IF($C139="","",IF(S$82="Faza inwest.",0,IFERROR(ROUND(SUM($G139:S139)*$E139,2),"")))</f>
        <v/>
      </c>
      <c r="AX139" s="284" t="str">
        <f>IF($C139="","",IF(T$82="Faza inwest.",0,IFERROR(ROUND(SUM($G139:T139)*$E139,2),"")))</f>
        <v/>
      </c>
      <c r="AY139" s="284" t="str">
        <f>IF($C139="","",IF(U$82="Faza inwest.",0,IFERROR(ROUND(SUM($G139:U139)*$E139,2),"")))</f>
        <v/>
      </c>
      <c r="AZ139" s="284" t="str">
        <f>IF($C139="","",IF(V$82="Faza inwest.",0,IFERROR(ROUND(SUM($G139:V139)*$E139,2),"")))</f>
        <v/>
      </c>
      <c r="BA139" s="284" t="str">
        <f>IF($C139="","",IF(W$82="Faza inwest.",0,IFERROR(ROUND(SUM($G139:W139)*$E139,2),"")))</f>
        <v/>
      </c>
      <c r="BB139" s="284" t="str">
        <f>IF($C139="","",IF(X$82="Faza inwest.",0,IFERROR(ROUND(SUM($G139:X139)*$E139,2),"")))</f>
        <v/>
      </c>
      <c r="BC139" s="284" t="str">
        <f>IF($C139="","",IF(Y$82="Faza inwest.",0,IFERROR(ROUND(SUM($G139:Y139)*$E139,2),"")))</f>
        <v/>
      </c>
      <c r="BD139" s="284" t="str">
        <f>IF($C139="","",IF(Z$82="Faza inwest.",0,IFERROR(ROUND(SUM($G139:Z139)*$E139,2),"")))</f>
        <v/>
      </c>
      <c r="BE139" s="284" t="str">
        <f>IF($C139="","",IF(AA$82="Faza inwest.",0,IFERROR(ROUND(SUM($G139:AA139)*$E139,2),"")))</f>
        <v/>
      </c>
      <c r="BF139" s="284" t="str">
        <f>IF($C139="","",IF(AB$82="Faza inwest.",0,IFERROR(ROUND(SUM($G139:AB139)*$E139,2),"")))</f>
        <v/>
      </c>
      <c r="BG139" s="284" t="str">
        <f>IF($C139="","",IF(AC$82="Faza inwest.",0,IFERROR(ROUND(SUM($G139:AC139)*$E139,2),"")))</f>
        <v/>
      </c>
      <c r="BH139" s="284" t="str">
        <f>IF($C139="","",IF(AD$82="Faza inwest.",0,IFERROR(ROUND(SUM($G139:AD139)*$E139,2),"")))</f>
        <v/>
      </c>
      <c r="BI139" s="284" t="str">
        <f>IF($C139="","",IF(AE$82="Faza inwest.",0,IFERROR(ROUND(SUM($G139:AE139)*$E139,2),"")))</f>
        <v/>
      </c>
      <c r="BJ139" s="284" t="str">
        <f>IF($C139="","",IF(AF$82="Faza inwest.",0,IFERROR(ROUND(SUM($G139:AF139)*$E139,2),"")))</f>
        <v/>
      </c>
      <c r="BK139" s="284" t="str">
        <f>IF($C139="","",IF(AG$82="Faza inwest.",0,IFERROR(ROUND(SUM($G139:AG139)*$E139,2),"")))</f>
        <v/>
      </c>
      <c r="BL139" s="284" t="str">
        <f>IF($C139="","",IF(AH$82="Faza inwest.",0,IFERROR(ROUND(SUM($G139:AH139)*$E139,2),"")))</f>
        <v/>
      </c>
      <c r="BM139" s="284" t="str">
        <f>IF($C139="","",IF(AI$82="Faza inwest.",0,IFERROR(ROUND(SUM($G139:AI139)*$E139,2),"")))</f>
        <v/>
      </c>
      <c r="BN139" s="284" t="str">
        <f>IF($C139="","",IF(AJ$82="Faza inwest.",0,IFERROR(ROUND(SUM($G139:AJ139)*$E139,2),"")))</f>
        <v/>
      </c>
    </row>
    <row r="140" spans="1:66" s="93" customFormat="1">
      <c r="A140" s="126" t="str">
        <f t="shared" ref="A140" si="83">IF(A90="","",A90)</f>
        <v/>
      </c>
      <c r="B140" s="304" t="str">
        <f t="shared" si="72"/>
        <v/>
      </c>
      <c r="C140" s="305" t="str">
        <f t="shared" si="73"/>
        <v/>
      </c>
      <c r="D140" s="306" t="str">
        <f t="shared" ref="D140:E140" si="84">IF(D90="","",D90)</f>
        <v/>
      </c>
      <c r="E140" s="306" t="str">
        <f t="shared" si="84"/>
        <v/>
      </c>
      <c r="F140" s="307" t="s">
        <v>8</v>
      </c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284" t="str">
        <f>IF($C140="","",IF(G$82="Faza inwest.",0,IFERROR(ROUND(SUM($G140:G140)*$E140,2),"")))</f>
        <v/>
      </c>
      <c r="AL140" s="284" t="str">
        <f>IF($C140="","",IF(H$82="Faza inwest.",0,IFERROR(ROUND(SUM($G140:H140)*$E140,2),"")))</f>
        <v/>
      </c>
      <c r="AM140" s="284" t="str">
        <f>IF($C140="","",IF(I$82="Faza inwest.",0,IFERROR(ROUND(SUM($G140:I140)*$E140,2),"")))</f>
        <v/>
      </c>
      <c r="AN140" s="284" t="str">
        <f>IF($C140="","",IF(J$82="Faza inwest.",0,IFERROR(ROUND(SUM($G140:J140)*$E140,2),"")))</f>
        <v/>
      </c>
      <c r="AO140" s="284" t="str">
        <f>IF($C140="","",IF(K$82="Faza inwest.",0,IFERROR(ROUND(SUM($G140:K140)*$E140,2),"")))</f>
        <v/>
      </c>
      <c r="AP140" s="284" t="str">
        <f>IF($C140="","",IF(L$82="Faza inwest.",0,IFERROR(ROUND(SUM($G140:L140)*$E140,2),"")))</f>
        <v/>
      </c>
      <c r="AQ140" s="284" t="str">
        <f>IF($C140="","",IF(M$82="Faza inwest.",0,IFERROR(ROUND(SUM($G140:M140)*$E140,2),"")))</f>
        <v/>
      </c>
      <c r="AR140" s="284" t="str">
        <f>IF($C140="","",IF(N$82="Faza inwest.",0,IFERROR(ROUND(SUM($G140:N140)*$E140,2),"")))</f>
        <v/>
      </c>
      <c r="AS140" s="284" t="str">
        <f>IF($C140="","",IF(O$82="Faza inwest.",0,IFERROR(ROUND(SUM($G140:O140)*$E140,2),"")))</f>
        <v/>
      </c>
      <c r="AT140" s="284" t="str">
        <f>IF($C140="","",IF(P$82="Faza inwest.",0,IFERROR(ROUND(SUM($G140:P140)*$E140,2),"")))</f>
        <v/>
      </c>
      <c r="AU140" s="284" t="str">
        <f>IF($C140="","",IF(Q$82="Faza inwest.",0,IFERROR(ROUND(SUM($G140:Q140)*$E140,2),"")))</f>
        <v/>
      </c>
      <c r="AV140" s="284" t="str">
        <f>IF($C140="","",IF(R$82="Faza inwest.",0,IFERROR(ROUND(SUM($G140:R140)*$E140,2),"")))</f>
        <v/>
      </c>
      <c r="AW140" s="284" t="str">
        <f>IF($C140="","",IF(S$82="Faza inwest.",0,IFERROR(ROUND(SUM($G140:S140)*$E140,2),"")))</f>
        <v/>
      </c>
      <c r="AX140" s="284" t="str">
        <f>IF($C140="","",IF(T$82="Faza inwest.",0,IFERROR(ROUND(SUM($G140:T140)*$E140,2),"")))</f>
        <v/>
      </c>
      <c r="AY140" s="284" t="str">
        <f>IF($C140="","",IF(U$82="Faza inwest.",0,IFERROR(ROUND(SUM($G140:U140)*$E140,2),"")))</f>
        <v/>
      </c>
      <c r="AZ140" s="284" t="str">
        <f>IF($C140="","",IF(V$82="Faza inwest.",0,IFERROR(ROUND(SUM($G140:V140)*$E140,2),"")))</f>
        <v/>
      </c>
      <c r="BA140" s="284" t="str">
        <f>IF($C140="","",IF(W$82="Faza inwest.",0,IFERROR(ROUND(SUM($G140:W140)*$E140,2),"")))</f>
        <v/>
      </c>
      <c r="BB140" s="284" t="str">
        <f>IF($C140="","",IF(X$82="Faza inwest.",0,IFERROR(ROUND(SUM($G140:X140)*$E140,2),"")))</f>
        <v/>
      </c>
      <c r="BC140" s="284" t="str">
        <f>IF($C140="","",IF(Y$82="Faza inwest.",0,IFERROR(ROUND(SUM($G140:Y140)*$E140,2),"")))</f>
        <v/>
      </c>
      <c r="BD140" s="284" t="str">
        <f>IF($C140="","",IF(Z$82="Faza inwest.",0,IFERROR(ROUND(SUM($G140:Z140)*$E140,2),"")))</f>
        <v/>
      </c>
      <c r="BE140" s="284" t="str">
        <f>IF($C140="","",IF(AA$82="Faza inwest.",0,IFERROR(ROUND(SUM($G140:AA140)*$E140,2),"")))</f>
        <v/>
      </c>
      <c r="BF140" s="284" t="str">
        <f>IF($C140="","",IF(AB$82="Faza inwest.",0,IFERROR(ROUND(SUM($G140:AB140)*$E140,2),"")))</f>
        <v/>
      </c>
      <c r="BG140" s="284" t="str">
        <f>IF($C140="","",IF(AC$82="Faza inwest.",0,IFERROR(ROUND(SUM($G140:AC140)*$E140,2),"")))</f>
        <v/>
      </c>
      <c r="BH140" s="284" t="str">
        <f>IF($C140="","",IF(AD$82="Faza inwest.",0,IFERROR(ROUND(SUM($G140:AD140)*$E140,2),"")))</f>
        <v/>
      </c>
      <c r="BI140" s="284" t="str">
        <f>IF($C140="","",IF(AE$82="Faza inwest.",0,IFERROR(ROUND(SUM($G140:AE140)*$E140,2),"")))</f>
        <v/>
      </c>
      <c r="BJ140" s="284" t="str">
        <f>IF($C140="","",IF(AF$82="Faza inwest.",0,IFERROR(ROUND(SUM($G140:AF140)*$E140,2),"")))</f>
        <v/>
      </c>
      <c r="BK140" s="284" t="str">
        <f>IF($C140="","",IF(AG$82="Faza inwest.",0,IFERROR(ROUND(SUM($G140:AG140)*$E140,2),"")))</f>
        <v/>
      </c>
      <c r="BL140" s="284" t="str">
        <f>IF($C140="","",IF(AH$82="Faza inwest.",0,IFERROR(ROUND(SUM($G140:AH140)*$E140,2),"")))</f>
        <v/>
      </c>
      <c r="BM140" s="284" t="str">
        <f>IF($C140="","",IF(AI$82="Faza inwest.",0,IFERROR(ROUND(SUM($G140:AI140)*$E140,2),"")))</f>
        <v/>
      </c>
      <c r="BN140" s="284" t="str">
        <f>IF($C140="","",IF(AJ$82="Faza inwest.",0,IFERROR(ROUND(SUM($G140:AJ140)*$E140,2),"")))</f>
        <v/>
      </c>
    </row>
    <row r="141" spans="1:66" s="93" customFormat="1">
      <c r="A141" s="126" t="str">
        <f t="shared" ref="A141" si="85">IF(A91="","",A91)</f>
        <v/>
      </c>
      <c r="B141" s="304" t="str">
        <f t="shared" si="72"/>
        <v/>
      </c>
      <c r="C141" s="305" t="str">
        <f t="shared" si="73"/>
        <v/>
      </c>
      <c r="D141" s="306" t="str">
        <f t="shared" ref="D141:E141" si="86">IF(D91="","",D91)</f>
        <v/>
      </c>
      <c r="E141" s="306" t="str">
        <f t="shared" si="86"/>
        <v/>
      </c>
      <c r="F141" s="307" t="s">
        <v>8</v>
      </c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284" t="str">
        <f>IF($C141="","",IF(G$82="Faza inwest.",0,IFERROR(ROUND(SUM($G141:G141)*$E141,2),"")))</f>
        <v/>
      </c>
      <c r="AL141" s="284" t="str">
        <f>IF($C141="","",IF(H$82="Faza inwest.",0,IFERROR(ROUND(SUM($G141:H141)*$E141,2),"")))</f>
        <v/>
      </c>
      <c r="AM141" s="284" t="str">
        <f>IF($C141="","",IF(I$82="Faza inwest.",0,IFERROR(ROUND(SUM($G141:I141)*$E141,2),"")))</f>
        <v/>
      </c>
      <c r="AN141" s="284" t="str">
        <f>IF($C141="","",IF(J$82="Faza inwest.",0,IFERROR(ROUND(SUM($G141:J141)*$E141,2),"")))</f>
        <v/>
      </c>
      <c r="AO141" s="284" t="str">
        <f>IF($C141="","",IF(K$82="Faza inwest.",0,IFERROR(ROUND(SUM($G141:K141)*$E141,2),"")))</f>
        <v/>
      </c>
      <c r="AP141" s="284" t="str">
        <f>IF($C141="","",IF(L$82="Faza inwest.",0,IFERROR(ROUND(SUM($G141:L141)*$E141,2),"")))</f>
        <v/>
      </c>
      <c r="AQ141" s="284" t="str">
        <f>IF($C141="","",IF(M$82="Faza inwest.",0,IFERROR(ROUND(SUM($G141:M141)*$E141,2),"")))</f>
        <v/>
      </c>
      <c r="AR141" s="284" t="str">
        <f>IF($C141="","",IF(N$82="Faza inwest.",0,IFERROR(ROUND(SUM($G141:N141)*$E141,2),"")))</f>
        <v/>
      </c>
      <c r="AS141" s="284" t="str">
        <f>IF($C141="","",IF(O$82="Faza inwest.",0,IFERROR(ROUND(SUM($G141:O141)*$E141,2),"")))</f>
        <v/>
      </c>
      <c r="AT141" s="284" t="str">
        <f>IF($C141="","",IF(P$82="Faza inwest.",0,IFERROR(ROUND(SUM($G141:P141)*$E141,2),"")))</f>
        <v/>
      </c>
      <c r="AU141" s="284" t="str">
        <f>IF($C141="","",IF(Q$82="Faza inwest.",0,IFERROR(ROUND(SUM($G141:Q141)*$E141,2),"")))</f>
        <v/>
      </c>
      <c r="AV141" s="284" t="str">
        <f>IF($C141="","",IF(R$82="Faza inwest.",0,IFERROR(ROUND(SUM($G141:R141)*$E141,2),"")))</f>
        <v/>
      </c>
      <c r="AW141" s="284" t="str">
        <f>IF($C141="","",IF(S$82="Faza inwest.",0,IFERROR(ROUND(SUM($G141:S141)*$E141,2),"")))</f>
        <v/>
      </c>
      <c r="AX141" s="284" t="str">
        <f>IF($C141="","",IF(T$82="Faza inwest.",0,IFERROR(ROUND(SUM($G141:T141)*$E141,2),"")))</f>
        <v/>
      </c>
      <c r="AY141" s="284" t="str">
        <f>IF($C141="","",IF(U$82="Faza inwest.",0,IFERROR(ROUND(SUM($G141:U141)*$E141,2),"")))</f>
        <v/>
      </c>
      <c r="AZ141" s="284" t="str">
        <f>IF($C141="","",IF(V$82="Faza inwest.",0,IFERROR(ROUND(SUM($G141:V141)*$E141,2),"")))</f>
        <v/>
      </c>
      <c r="BA141" s="284" t="str">
        <f>IF($C141="","",IF(W$82="Faza inwest.",0,IFERROR(ROUND(SUM($G141:W141)*$E141,2),"")))</f>
        <v/>
      </c>
      <c r="BB141" s="284" t="str">
        <f>IF($C141="","",IF(X$82="Faza inwest.",0,IFERROR(ROUND(SUM($G141:X141)*$E141,2),"")))</f>
        <v/>
      </c>
      <c r="BC141" s="284" t="str">
        <f>IF($C141="","",IF(Y$82="Faza inwest.",0,IFERROR(ROUND(SUM($G141:Y141)*$E141,2),"")))</f>
        <v/>
      </c>
      <c r="BD141" s="284" t="str">
        <f>IF($C141="","",IF(Z$82="Faza inwest.",0,IFERROR(ROUND(SUM($G141:Z141)*$E141,2),"")))</f>
        <v/>
      </c>
      <c r="BE141" s="284" t="str">
        <f>IF($C141="","",IF(AA$82="Faza inwest.",0,IFERROR(ROUND(SUM($G141:AA141)*$E141,2),"")))</f>
        <v/>
      </c>
      <c r="BF141" s="284" t="str">
        <f>IF($C141="","",IF(AB$82="Faza inwest.",0,IFERROR(ROUND(SUM($G141:AB141)*$E141,2),"")))</f>
        <v/>
      </c>
      <c r="BG141" s="284" t="str">
        <f>IF($C141="","",IF(AC$82="Faza inwest.",0,IFERROR(ROUND(SUM($G141:AC141)*$E141,2),"")))</f>
        <v/>
      </c>
      <c r="BH141" s="284" t="str">
        <f>IF($C141="","",IF(AD$82="Faza inwest.",0,IFERROR(ROUND(SUM($G141:AD141)*$E141,2),"")))</f>
        <v/>
      </c>
      <c r="BI141" s="284" t="str">
        <f>IF($C141="","",IF(AE$82="Faza inwest.",0,IFERROR(ROUND(SUM($G141:AE141)*$E141,2),"")))</f>
        <v/>
      </c>
      <c r="BJ141" s="284" t="str">
        <f>IF($C141="","",IF(AF$82="Faza inwest.",0,IFERROR(ROUND(SUM($G141:AF141)*$E141,2),"")))</f>
        <v/>
      </c>
      <c r="BK141" s="284" t="str">
        <f>IF($C141="","",IF(AG$82="Faza inwest.",0,IFERROR(ROUND(SUM($G141:AG141)*$E141,2),"")))</f>
        <v/>
      </c>
      <c r="BL141" s="284" t="str">
        <f>IF($C141="","",IF(AH$82="Faza inwest.",0,IFERROR(ROUND(SUM($G141:AH141)*$E141,2),"")))</f>
        <v/>
      </c>
      <c r="BM141" s="284" t="str">
        <f>IF($C141="","",IF(AI$82="Faza inwest.",0,IFERROR(ROUND(SUM($G141:AI141)*$E141,2),"")))</f>
        <v/>
      </c>
      <c r="BN141" s="284" t="str">
        <f>IF($C141="","",IF(AJ$82="Faza inwest.",0,IFERROR(ROUND(SUM($G141:AJ141)*$E141,2),"")))</f>
        <v/>
      </c>
    </row>
    <row r="142" spans="1:66" s="93" customFormat="1">
      <c r="A142" s="126" t="str">
        <f t="shared" ref="A142" si="87">IF(A92="","",A92)</f>
        <v/>
      </c>
      <c r="B142" s="304" t="str">
        <f t="shared" si="72"/>
        <v/>
      </c>
      <c r="C142" s="305" t="str">
        <f t="shared" si="73"/>
        <v/>
      </c>
      <c r="D142" s="306" t="str">
        <f t="shared" ref="D142:E142" si="88">IF(D92="","",D92)</f>
        <v/>
      </c>
      <c r="E142" s="306" t="str">
        <f t="shared" si="88"/>
        <v/>
      </c>
      <c r="F142" s="307" t="s">
        <v>8</v>
      </c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284" t="str">
        <f>IF($C142="","",IF(G$82="Faza inwest.",0,IFERROR(ROUND(SUM($G142:G142)*$E142,2),"")))</f>
        <v/>
      </c>
      <c r="AL142" s="284" t="str">
        <f>IF($C142="","",IF(H$82="Faza inwest.",0,IFERROR(ROUND(SUM($G142:H142)*$E142,2),"")))</f>
        <v/>
      </c>
      <c r="AM142" s="284" t="str">
        <f>IF($C142="","",IF(I$82="Faza inwest.",0,IFERROR(ROUND(SUM($G142:I142)*$E142,2),"")))</f>
        <v/>
      </c>
      <c r="AN142" s="284" t="str">
        <f>IF($C142="","",IF(J$82="Faza inwest.",0,IFERROR(ROUND(SUM($G142:J142)*$E142,2),"")))</f>
        <v/>
      </c>
      <c r="AO142" s="284" t="str">
        <f>IF($C142="","",IF(K$82="Faza inwest.",0,IFERROR(ROUND(SUM($G142:K142)*$E142,2),"")))</f>
        <v/>
      </c>
      <c r="AP142" s="284" t="str">
        <f>IF($C142="","",IF(L$82="Faza inwest.",0,IFERROR(ROUND(SUM($G142:L142)*$E142,2),"")))</f>
        <v/>
      </c>
      <c r="AQ142" s="284" t="str">
        <f>IF($C142="","",IF(M$82="Faza inwest.",0,IFERROR(ROUND(SUM($G142:M142)*$E142,2),"")))</f>
        <v/>
      </c>
      <c r="AR142" s="284" t="str">
        <f>IF($C142="","",IF(N$82="Faza inwest.",0,IFERROR(ROUND(SUM($G142:N142)*$E142,2),"")))</f>
        <v/>
      </c>
      <c r="AS142" s="284" t="str">
        <f>IF($C142="","",IF(O$82="Faza inwest.",0,IFERROR(ROUND(SUM($G142:O142)*$E142,2),"")))</f>
        <v/>
      </c>
      <c r="AT142" s="284" t="str">
        <f>IF($C142="","",IF(P$82="Faza inwest.",0,IFERROR(ROUND(SUM($G142:P142)*$E142,2),"")))</f>
        <v/>
      </c>
      <c r="AU142" s="284" t="str">
        <f>IF($C142="","",IF(Q$82="Faza inwest.",0,IFERROR(ROUND(SUM($G142:Q142)*$E142,2),"")))</f>
        <v/>
      </c>
      <c r="AV142" s="284" t="str">
        <f>IF($C142="","",IF(R$82="Faza inwest.",0,IFERROR(ROUND(SUM($G142:R142)*$E142,2),"")))</f>
        <v/>
      </c>
      <c r="AW142" s="284" t="str">
        <f>IF($C142="","",IF(S$82="Faza inwest.",0,IFERROR(ROUND(SUM($G142:S142)*$E142,2),"")))</f>
        <v/>
      </c>
      <c r="AX142" s="284" t="str">
        <f>IF($C142="","",IF(T$82="Faza inwest.",0,IFERROR(ROUND(SUM($G142:T142)*$E142,2),"")))</f>
        <v/>
      </c>
      <c r="AY142" s="284" t="str">
        <f>IF($C142="","",IF(U$82="Faza inwest.",0,IFERROR(ROUND(SUM($G142:U142)*$E142,2),"")))</f>
        <v/>
      </c>
      <c r="AZ142" s="284" t="str">
        <f>IF($C142="","",IF(V$82="Faza inwest.",0,IFERROR(ROUND(SUM($G142:V142)*$E142,2),"")))</f>
        <v/>
      </c>
      <c r="BA142" s="284" t="str">
        <f>IF($C142="","",IF(W$82="Faza inwest.",0,IFERROR(ROUND(SUM($G142:W142)*$E142,2),"")))</f>
        <v/>
      </c>
      <c r="BB142" s="284" t="str">
        <f>IF($C142="","",IF(X$82="Faza inwest.",0,IFERROR(ROUND(SUM($G142:X142)*$E142,2),"")))</f>
        <v/>
      </c>
      <c r="BC142" s="284" t="str">
        <f>IF($C142="","",IF(Y$82="Faza inwest.",0,IFERROR(ROUND(SUM($G142:Y142)*$E142,2),"")))</f>
        <v/>
      </c>
      <c r="BD142" s="284" t="str">
        <f>IF($C142="","",IF(Z$82="Faza inwest.",0,IFERROR(ROUND(SUM($G142:Z142)*$E142,2),"")))</f>
        <v/>
      </c>
      <c r="BE142" s="284" t="str">
        <f>IF($C142="","",IF(AA$82="Faza inwest.",0,IFERROR(ROUND(SUM($G142:AA142)*$E142,2),"")))</f>
        <v/>
      </c>
      <c r="BF142" s="284" t="str">
        <f>IF($C142="","",IF(AB$82="Faza inwest.",0,IFERROR(ROUND(SUM($G142:AB142)*$E142,2),"")))</f>
        <v/>
      </c>
      <c r="BG142" s="284" t="str">
        <f>IF($C142="","",IF(AC$82="Faza inwest.",0,IFERROR(ROUND(SUM($G142:AC142)*$E142,2),"")))</f>
        <v/>
      </c>
      <c r="BH142" s="284" t="str">
        <f>IF($C142="","",IF(AD$82="Faza inwest.",0,IFERROR(ROUND(SUM($G142:AD142)*$E142,2),"")))</f>
        <v/>
      </c>
      <c r="BI142" s="284" t="str">
        <f>IF($C142="","",IF(AE$82="Faza inwest.",0,IFERROR(ROUND(SUM($G142:AE142)*$E142,2),"")))</f>
        <v/>
      </c>
      <c r="BJ142" s="284" t="str">
        <f>IF($C142="","",IF(AF$82="Faza inwest.",0,IFERROR(ROUND(SUM($G142:AF142)*$E142,2),"")))</f>
        <v/>
      </c>
      <c r="BK142" s="284" t="str">
        <f>IF($C142="","",IF(AG$82="Faza inwest.",0,IFERROR(ROUND(SUM($G142:AG142)*$E142,2),"")))</f>
        <v/>
      </c>
      <c r="BL142" s="284" t="str">
        <f>IF($C142="","",IF(AH$82="Faza inwest.",0,IFERROR(ROUND(SUM($G142:AH142)*$E142,2),"")))</f>
        <v/>
      </c>
      <c r="BM142" s="284" t="str">
        <f>IF($C142="","",IF(AI$82="Faza inwest.",0,IFERROR(ROUND(SUM($G142:AI142)*$E142,2),"")))</f>
        <v/>
      </c>
      <c r="BN142" s="284" t="str">
        <f>IF($C142="","",IF(AJ$82="Faza inwest.",0,IFERROR(ROUND(SUM($G142:AJ142)*$E142,2),"")))</f>
        <v/>
      </c>
    </row>
    <row r="143" spans="1:66" s="93" customFormat="1">
      <c r="A143" s="126" t="str">
        <f t="shared" ref="A143" si="89">IF(A93="","",A93)</f>
        <v/>
      </c>
      <c r="B143" s="304" t="str">
        <f t="shared" si="72"/>
        <v/>
      </c>
      <c r="C143" s="305" t="str">
        <f t="shared" si="73"/>
        <v/>
      </c>
      <c r="D143" s="306" t="str">
        <f t="shared" ref="D143:E143" si="90">IF(D93="","",D93)</f>
        <v/>
      </c>
      <c r="E143" s="306" t="str">
        <f t="shared" si="90"/>
        <v/>
      </c>
      <c r="F143" s="307" t="s">
        <v>8</v>
      </c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284" t="str">
        <f>IF($C143="","",IF(G$82="Faza inwest.",0,IFERROR(ROUND(SUM($G143:G143)*$E143,2),"")))</f>
        <v/>
      </c>
      <c r="AL143" s="284" t="str">
        <f>IF($C143="","",IF(H$82="Faza inwest.",0,IFERROR(ROUND(SUM($G143:H143)*$E143,2),"")))</f>
        <v/>
      </c>
      <c r="AM143" s="284" t="str">
        <f>IF($C143="","",IF(I$82="Faza inwest.",0,IFERROR(ROUND(SUM($G143:I143)*$E143,2),"")))</f>
        <v/>
      </c>
      <c r="AN143" s="284" t="str">
        <f>IF($C143="","",IF(J$82="Faza inwest.",0,IFERROR(ROUND(SUM($G143:J143)*$E143,2),"")))</f>
        <v/>
      </c>
      <c r="AO143" s="284" t="str">
        <f>IF($C143="","",IF(K$82="Faza inwest.",0,IFERROR(ROUND(SUM($G143:K143)*$E143,2),"")))</f>
        <v/>
      </c>
      <c r="AP143" s="284" t="str">
        <f>IF($C143="","",IF(L$82="Faza inwest.",0,IFERROR(ROUND(SUM($G143:L143)*$E143,2),"")))</f>
        <v/>
      </c>
      <c r="AQ143" s="284" t="str">
        <f>IF($C143="","",IF(M$82="Faza inwest.",0,IFERROR(ROUND(SUM($G143:M143)*$E143,2),"")))</f>
        <v/>
      </c>
      <c r="AR143" s="284" t="str">
        <f>IF($C143="","",IF(N$82="Faza inwest.",0,IFERROR(ROUND(SUM($G143:N143)*$E143,2),"")))</f>
        <v/>
      </c>
      <c r="AS143" s="284" t="str">
        <f>IF($C143="","",IF(O$82="Faza inwest.",0,IFERROR(ROUND(SUM($G143:O143)*$E143,2),"")))</f>
        <v/>
      </c>
      <c r="AT143" s="284" t="str">
        <f>IF($C143="","",IF(P$82="Faza inwest.",0,IFERROR(ROUND(SUM($G143:P143)*$E143,2),"")))</f>
        <v/>
      </c>
      <c r="AU143" s="284" t="str">
        <f>IF($C143="","",IF(Q$82="Faza inwest.",0,IFERROR(ROUND(SUM($G143:Q143)*$E143,2),"")))</f>
        <v/>
      </c>
      <c r="AV143" s="284" t="str">
        <f>IF($C143="","",IF(R$82="Faza inwest.",0,IFERROR(ROUND(SUM($G143:R143)*$E143,2),"")))</f>
        <v/>
      </c>
      <c r="AW143" s="284" t="str">
        <f>IF($C143="","",IF(S$82="Faza inwest.",0,IFERROR(ROUND(SUM($G143:S143)*$E143,2),"")))</f>
        <v/>
      </c>
      <c r="AX143" s="284" t="str">
        <f>IF($C143="","",IF(T$82="Faza inwest.",0,IFERROR(ROUND(SUM($G143:T143)*$E143,2),"")))</f>
        <v/>
      </c>
      <c r="AY143" s="284" t="str">
        <f>IF($C143="","",IF(U$82="Faza inwest.",0,IFERROR(ROUND(SUM($G143:U143)*$E143,2),"")))</f>
        <v/>
      </c>
      <c r="AZ143" s="284" t="str">
        <f>IF($C143="","",IF(V$82="Faza inwest.",0,IFERROR(ROUND(SUM($G143:V143)*$E143,2),"")))</f>
        <v/>
      </c>
      <c r="BA143" s="284" t="str">
        <f>IF($C143="","",IF(W$82="Faza inwest.",0,IFERROR(ROUND(SUM($G143:W143)*$E143,2),"")))</f>
        <v/>
      </c>
      <c r="BB143" s="284" t="str">
        <f>IF($C143="","",IF(X$82="Faza inwest.",0,IFERROR(ROUND(SUM($G143:X143)*$E143,2),"")))</f>
        <v/>
      </c>
      <c r="BC143" s="284" t="str">
        <f>IF($C143="","",IF(Y$82="Faza inwest.",0,IFERROR(ROUND(SUM($G143:Y143)*$E143,2),"")))</f>
        <v/>
      </c>
      <c r="BD143" s="284" t="str">
        <f>IF($C143="","",IF(Z$82="Faza inwest.",0,IFERROR(ROUND(SUM($G143:Z143)*$E143,2),"")))</f>
        <v/>
      </c>
      <c r="BE143" s="284" t="str">
        <f>IF($C143="","",IF(AA$82="Faza inwest.",0,IFERROR(ROUND(SUM($G143:AA143)*$E143,2),"")))</f>
        <v/>
      </c>
      <c r="BF143" s="284" t="str">
        <f>IF($C143="","",IF(AB$82="Faza inwest.",0,IFERROR(ROUND(SUM($G143:AB143)*$E143,2),"")))</f>
        <v/>
      </c>
      <c r="BG143" s="284" t="str">
        <f>IF($C143="","",IF(AC$82="Faza inwest.",0,IFERROR(ROUND(SUM($G143:AC143)*$E143,2),"")))</f>
        <v/>
      </c>
      <c r="BH143" s="284" t="str">
        <f>IF($C143="","",IF(AD$82="Faza inwest.",0,IFERROR(ROUND(SUM($G143:AD143)*$E143,2),"")))</f>
        <v/>
      </c>
      <c r="BI143" s="284" t="str">
        <f>IF($C143="","",IF(AE$82="Faza inwest.",0,IFERROR(ROUND(SUM($G143:AE143)*$E143,2),"")))</f>
        <v/>
      </c>
      <c r="BJ143" s="284" t="str">
        <f>IF($C143="","",IF(AF$82="Faza inwest.",0,IFERROR(ROUND(SUM($G143:AF143)*$E143,2),"")))</f>
        <v/>
      </c>
      <c r="BK143" s="284" t="str">
        <f>IF($C143="","",IF(AG$82="Faza inwest.",0,IFERROR(ROUND(SUM($G143:AG143)*$E143,2),"")))</f>
        <v/>
      </c>
      <c r="BL143" s="284" t="str">
        <f>IF($C143="","",IF(AH$82="Faza inwest.",0,IFERROR(ROUND(SUM($G143:AH143)*$E143,2),"")))</f>
        <v/>
      </c>
      <c r="BM143" s="284" t="str">
        <f>IF($C143="","",IF(AI$82="Faza inwest.",0,IFERROR(ROUND(SUM($G143:AI143)*$E143,2),"")))</f>
        <v/>
      </c>
      <c r="BN143" s="284" t="str">
        <f>IF($C143="","",IF(AJ$82="Faza inwest.",0,IFERROR(ROUND(SUM($G143:AJ143)*$E143,2),"")))</f>
        <v/>
      </c>
    </row>
    <row r="144" spans="1:66" s="93" customFormat="1">
      <c r="A144" s="126" t="str">
        <f t="shared" ref="A144" si="91">IF(A94="","",A94)</f>
        <v/>
      </c>
      <c r="B144" s="304" t="str">
        <f t="shared" si="72"/>
        <v/>
      </c>
      <c r="C144" s="305" t="str">
        <f t="shared" si="73"/>
        <v/>
      </c>
      <c r="D144" s="306" t="str">
        <f t="shared" ref="D144:E144" si="92">IF(D94="","",D94)</f>
        <v/>
      </c>
      <c r="E144" s="306" t="str">
        <f t="shared" si="92"/>
        <v/>
      </c>
      <c r="F144" s="307" t="s">
        <v>8</v>
      </c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284" t="str">
        <f>IF($C144="","",IF(G$82="Faza inwest.",0,IFERROR(ROUND(SUM($G144:G144)*$E144,2),"")))</f>
        <v/>
      </c>
      <c r="AL144" s="284" t="str">
        <f>IF($C144="","",IF(H$82="Faza inwest.",0,IFERROR(ROUND(SUM($G144:H144)*$E144,2),"")))</f>
        <v/>
      </c>
      <c r="AM144" s="284" t="str">
        <f>IF($C144="","",IF(I$82="Faza inwest.",0,IFERROR(ROUND(SUM($G144:I144)*$E144,2),"")))</f>
        <v/>
      </c>
      <c r="AN144" s="284" t="str">
        <f>IF($C144="","",IF(J$82="Faza inwest.",0,IFERROR(ROUND(SUM($G144:J144)*$E144,2),"")))</f>
        <v/>
      </c>
      <c r="AO144" s="284" t="str">
        <f>IF($C144="","",IF(K$82="Faza inwest.",0,IFERROR(ROUND(SUM($G144:K144)*$E144,2),"")))</f>
        <v/>
      </c>
      <c r="AP144" s="284" t="str">
        <f>IF($C144="","",IF(L$82="Faza inwest.",0,IFERROR(ROUND(SUM($G144:L144)*$E144,2),"")))</f>
        <v/>
      </c>
      <c r="AQ144" s="284" t="str">
        <f>IF($C144="","",IF(M$82="Faza inwest.",0,IFERROR(ROUND(SUM($G144:M144)*$E144,2),"")))</f>
        <v/>
      </c>
      <c r="AR144" s="284" t="str">
        <f>IF($C144="","",IF(N$82="Faza inwest.",0,IFERROR(ROUND(SUM($G144:N144)*$E144,2),"")))</f>
        <v/>
      </c>
      <c r="AS144" s="284" t="str">
        <f>IF($C144="","",IF(O$82="Faza inwest.",0,IFERROR(ROUND(SUM($G144:O144)*$E144,2),"")))</f>
        <v/>
      </c>
      <c r="AT144" s="284" t="str">
        <f>IF($C144="","",IF(P$82="Faza inwest.",0,IFERROR(ROUND(SUM($G144:P144)*$E144,2),"")))</f>
        <v/>
      </c>
      <c r="AU144" s="284" t="str">
        <f>IF($C144="","",IF(Q$82="Faza inwest.",0,IFERROR(ROUND(SUM($G144:Q144)*$E144,2),"")))</f>
        <v/>
      </c>
      <c r="AV144" s="284" t="str">
        <f>IF($C144="","",IF(R$82="Faza inwest.",0,IFERROR(ROUND(SUM($G144:R144)*$E144,2),"")))</f>
        <v/>
      </c>
      <c r="AW144" s="284" t="str">
        <f>IF($C144="","",IF(S$82="Faza inwest.",0,IFERROR(ROUND(SUM($G144:S144)*$E144,2),"")))</f>
        <v/>
      </c>
      <c r="AX144" s="284" t="str">
        <f>IF($C144="","",IF(T$82="Faza inwest.",0,IFERROR(ROUND(SUM($G144:T144)*$E144,2),"")))</f>
        <v/>
      </c>
      <c r="AY144" s="284" t="str">
        <f>IF($C144="","",IF(U$82="Faza inwest.",0,IFERROR(ROUND(SUM($G144:U144)*$E144,2),"")))</f>
        <v/>
      </c>
      <c r="AZ144" s="284" t="str">
        <f>IF($C144="","",IF(V$82="Faza inwest.",0,IFERROR(ROUND(SUM($G144:V144)*$E144,2),"")))</f>
        <v/>
      </c>
      <c r="BA144" s="284" t="str">
        <f>IF($C144="","",IF(W$82="Faza inwest.",0,IFERROR(ROUND(SUM($G144:W144)*$E144,2),"")))</f>
        <v/>
      </c>
      <c r="BB144" s="284" t="str">
        <f>IF($C144="","",IF(X$82="Faza inwest.",0,IFERROR(ROUND(SUM($G144:X144)*$E144,2),"")))</f>
        <v/>
      </c>
      <c r="BC144" s="284" t="str">
        <f>IF($C144="","",IF(Y$82="Faza inwest.",0,IFERROR(ROUND(SUM($G144:Y144)*$E144,2),"")))</f>
        <v/>
      </c>
      <c r="BD144" s="284" t="str">
        <f>IF($C144="","",IF(Z$82="Faza inwest.",0,IFERROR(ROUND(SUM($G144:Z144)*$E144,2),"")))</f>
        <v/>
      </c>
      <c r="BE144" s="284" t="str">
        <f>IF($C144="","",IF(AA$82="Faza inwest.",0,IFERROR(ROUND(SUM($G144:AA144)*$E144,2),"")))</f>
        <v/>
      </c>
      <c r="BF144" s="284" t="str">
        <f>IF($C144="","",IF(AB$82="Faza inwest.",0,IFERROR(ROUND(SUM($G144:AB144)*$E144,2),"")))</f>
        <v/>
      </c>
      <c r="BG144" s="284" t="str">
        <f>IF($C144="","",IF(AC$82="Faza inwest.",0,IFERROR(ROUND(SUM($G144:AC144)*$E144,2),"")))</f>
        <v/>
      </c>
      <c r="BH144" s="284" t="str">
        <f>IF($C144="","",IF(AD$82="Faza inwest.",0,IFERROR(ROUND(SUM($G144:AD144)*$E144,2),"")))</f>
        <v/>
      </c>
      <c r="BI144" s="284" t="str">
        <f>IF($C144="","",IF(AE$82="Faza inwest.",0,IFERROR(ROUND(SUM($G144:AE144)*$E144,2),"")))</f>
        <v/>
      </c>
      <c r="BJ144" s="284" t="str">
        <f>IF($C144="","",IF(AF$82="Faza inwest.",0,IFERROR(ROUND(SUM($G144:AF144)*$E144,2),"")))</f>
        <v/>
      </c>
      <c r="BK144" s="284" t="str">
        <f>IF($C144="","",IF(AG$82="Faza inwest.",0,IFERROR(ROUND(SUM($G144:AG144)*$E144,2),"")))</f>
        <v/>
      </c>
      <c r="BL144" s="284" t="str">
        <f>IF($C144="","",IF(AH$82="Faza inwest.",0,IFERROR(ROUND(SUM($G144:AH144)*$E144,2),"")))</f>
        <v/>
      </c>
      <c r="BM144" s="284" t="str">
        <f>IF($C144="","",IF(AI$82="Faza inwest.",0,IFERROR(ROUND(SUM($G144:AI144)*$E144,2),"")))</f>
        <v/>
      </c>
      <c r="BN144" s="284" t="str">
        <f>IF($C144="","",IF(AJ$82="Faza inwest.",0,IFERROR(ROUND(SUM($G144:AJ144)*$E144,2),"")))</f>
        <v/>
      </c>
    </row>
    <row r="145" spans="1:66" s="93" customFormat="1">
      <c r="A145" s="126" t="str">
        <f t="shared" ref="A145" si="93">IF(A95="","",A95)</f>
        <v/>
      </c>
      <c r="B145" s="304" t="str">
        <f t="shared" si="72"/>
        <v/>
      </c>
      <c r="C145" s="305" t="str">
        <f t="shared" si="73"/>
        <v/>
      </c>
      <c r="D145" s="306" t="str">
        <f t="shared" ref="D145:E145" si="94">IF(D95="","",D95)</f>
        <v/>
      </c>
      <c r="E145" s="306" t="str">
        <f t="shared" si="94"/>
        <v/>
      </c>
      <c r="F145" s="307" t="s">
        <v>8</v>
      </c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284" t="str">
        <f>IF($C145="","",IF(G$82="Faza inwest.",0,IFERROR(ROUND(SUM($G145:G145)*$E145,2),"")))</f>
        <v/>
      </c>
      <c r="AL145" s="284" t="str">
        <f>IF($C145="","",IF(H$82="Faza inwest.",0,IFERROR(ROUND(SUM($G145:H145)*$E145,2),"")))</f>
        <v/>
      </c>
      <c r="AM145" s="284" t="str">
        <f>IF($C145="","",IF(I$82="Faza inwest.",0,IFERROR(ROUND(SUM($G145:I145)*$E145,2),"")))</f>
        <v/>
      </c>
      <c r="AN145" s="284" t="str">
        <f>IF($C145="","",IF(J$82="Faza inwest.",0,IFERROR(ROUND(SUM($G145:J145)*$E145,2),"")))</f>
        <v/>
      </c>
      <c r="AO145" s="284" t="str">
        <f>IF($C145="","",IF(K$82="Faza inwest.",0,IFERROR(ROUND(SUM($G145:K145)*$E145,2),"")))</f>
        <v/>
      </c>
      <c r="AP145" s="284" t="str">
        <f>IF($C145="","",IF(L$82="Faza inwest.",0,IFERROR(ROUND(SUM($G145:L145)*$E145,2),"")))</f>
        <v/>
      </c>
      <c r="AQ145" s="284" t="str">
        <f>IF($C145="","",IF(M$82="Faza inwest.",0,IFERROR(ROUND(SUM($G145:M145)*$E145,2),"")))</f>
        <v/>
      </c>
      <c r="AR145" s="284" t="str">
        <f>IF($C145="","",IF(N$82="Faza inwest.",0,IFERROR(ROUND(SUM($G145:N145)*$E145,2),"")))</f>
        <v/>
      </c>
      <c r="AS145" s="284" t="str">
        <f>IF($C145="","",IF(O$82="Faza inwest.",0,IFERROR(ROUND(SUM($G145:O145)*$E145,2),"")))</f>
        <v/>
      </c>
      <c r="AT145" s="284" t="str">
        <f>IF($C145="","",IF(P$82="Faza inwest.",0,IFERROR(ROUND(SUM($G145:P145)*$E145,2),"")))</f>
        <v/>
      </c>
      <c r="AU145" s="284" t="str">
        <f>IF($C145="","",IF(Q$82="Faza inwest.",0,IFERROR(ROUND(SUM($G145:Q145)*$E145,2),"")))</f>
        <v/>
      </c>
      <c r="AV145" s="284" t="str">
        <f>IF($C145="","",IF(R$82="Faza inwest.",0,IFERROR(ROUND(SUM($G145:R145)*$E145,2),"")))</f>
        <v/>
      </c>
      <c r="AW145" s="284" t="str">
        <f>IF($C145="","",IF(S$82="Faza inwest.",0,IFERROR(ROUND(SUM($G145:S145)*$E145,2),"")))</f>
        <v/>
      </c>
      <c r="AX145" s="284" t="str">
        <f>IF($C145="","",IF(T$82="Faza inwest.",0,IFERROR(ROUND(SUM($G145:T145)*$E145,2),"")))</f>
        <v/>
      </c>
      <c r="AY145" s="284" t="str">
        <f>IF($C145="","",IF(U$82="Faza inwest.",0,IFERROR(ROUND(SUM($G145:U145)*$E145,2),"")))</f>
        <v/>
      </c>
      <c r="AZ145" s="284" t="str">
        <f>IF($C145="","",IF(V$82="Faza inwest.",0,IFERROR(ROUND(SUM($G145:V145)*$E145,2),"")))</f>
        <v/>
      </c>
      <c r="BA145" s="284" t="str">
        <f>IF($C145="","",IF(W$82="Faza inwest.",0,IFERROR(ROUND(SUM($G145:W145)*$E145,2),"")))</f>
        <v/>
      </c>
      <c r="BB145" s="284" t="str">
        <f>IF($C145="","",IF(X$82="Faza inwest.",0,IFERROR(ROUND(SUM($G145:X145)*$E145,2),"")))</f>
        <v/>
      </c>
      <c r="BC145" s="284" t="str">
        <f>IF($C145="","",IF(Y$82="Faza inwest.",0,IFERROR(ROUND(SUM($G145:Y145)*$E145,2),"")))</f>
        <v/>
      </c>
      <c r="BD145" s="284" t="str">
        <f>IF($C145="","",IF(Z$82="Faza inwest.",0,IFERROR(ROUND(SUM($G145:Z145)*$E145,2),"")))</f>
        <v/>
      </c>
      <c r="BE145" s="284" t="str">
        <f>IF($C145="","",IF(AA$82="Faza inwest.",0,IFERROR(ROUND(SUM($G145:AA145)*$E145,2),"")))</f>
        <v/>
      </c>
      <c r="BF145" s="284" t="str">
        <f>IF($C145="","",IF(AB$82="Faza inwest.",0,IFERROR(ROUND(SUM($G145:AB145)*$E145,2),"")))</f>
        <v/>
      </c>
      <c r="BG145" s="284" t="str">
        <f>IF($C145="","",IF(AC$82="Faza inwest.",0,IFERROR(ROUND(SUM($G145:AC145)*$E145,2),"")))</f>
        <v/>
      </c>
      <c r="BH145" s="284" t="str">
        <f>IF($C145="","",IF(AD$82="Faza inwest.",0,IFERROR(ROUND(SUM($G145:AD145)*$E145,2),"")))</f>
        <v/>
      </c>
      <c r="BI145" s="284" t="str">
        <f>IF($C145="","",IF(AE$82="Faza inwest.",0,IFERROR(ROUND(SUM($G145:AE145)*$E145,2),"")))</f>
        <v/>
      </c>
      <c r="BJ145" s="284" t="str">
        <f>IF($C145="","",IF(AF$82="Faza inwest.",0,IFERROR(ROUND(SUM($G145:AF145)*$E145,2),"")))</f>
        <v/>
      </c>
      <c r="BK145" s="284" t="str">
        <f>IF($C145="","",IF(AG$82="Faza inwest.",0,IFERROR(ROUND(SUM($G145:AG145)*$E145,2),"")))</f>
        <v/>
      </c>
      <c r="BL145" s="284" t="str">
        <f>IF($C145="","",IF(AH$82="Faza inwest.",0,IFERROR(ROUND(SUM($G145:AH145)*$E145,2),"")))</f>
        <v/>
      </c>
      <c r="BM145" s="284" t="str">
        <f>IF($C145="","",IF(AI$82="Faza inwest.",0,IFERROR(ROUND(SUM($G145:AI145)*$E145,2),"")))</f>
        <v/>
      </c>
      <c r="BN145" s="284" t="str">
        <f>IF($C145="","",IF(AJ$82="Faza inwest.",0,IFERROR(ROUND(SUM($G145:AJ145)*$E145,2),"")))</f>
        <v/>
      </c>
    </row>
    <row r="146" spans="1:66" s="93" customFormat="1">
      <c r="A146" s="126" t="str">
        <f t="shared" ref="A146" si="95">IF(A96="","",A96)</f>
        <v/>
      </c>
      <c r="B146" s="304" t="str">
        <f t="shared" si="72"/>
        <v/>
      </c>
      <c r="C146" s="305" t="str">
        <f t="shared" si="73"/>
        <v/>
      </c>
      <c r="D146" s="306" t="str">
        <f t="shared" ref="D146:E146" si="96">IF(D96="","",D96)</f>
        <v/>
      </c>
      <c r="E146" s="306" t="str">
        <f t="shared" si="96"/>
        <v/>
      </c>
      <c r="F146" s="307" t="s">
        <v>8</v>
      </c>
      <c r="G146" s="308" t="str">
        <f t="shared" ref="G144:M153" si="97">IF(G$131="Faza inwest.","Nie dotyczy","")</f>
        <v/>
      </c>
      <c r="H146" s="308" t="str">
        <f t="shared" si="97"/>
        <v/>
      </c>
      <c r="I146" s="308" t="str">
        <f t="shared" si="97"/>
        <v/>
      </c>
      <c r="J146" s="308" t="str">
        <f t="shared" si="97"/>
        <v/>
      </c>
      <c r="K146" s="308" t="str">
        <f t="shared" si="97"/>
        <v/>
      </c>
      <c r="L146" s="308" t="str">
        <f t="shared" si="97"/>
        <v/>
      </c>
      <c r="M146" s="308" t="str">
        <f t="shared" si="97"/>
        <v/>
      </c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284" t="str">
        <f>IF($C146="","",IF(G$82="Faza inwest.",0,IFERROR(ROUND(SUM($G146:G146)*$E146,2),"")))</f>
        <v/>
      </c>
      <c r="AL146" s="284" t="str">
        <f>IF($C146="","",IF(H$82="Faza inwest.",0,IFERROR(ROUND(SUM($G146:H146)*$E146,2),"")))</f>
        <v/>
      </c>
      <c r="AM146" s="284" t="str">
        <f>IF($C146="","",IF(I$82="Faza inwest.",0,IFERROR(ROUND(SUM($G146:I146)*$E146,2),"")))</f>
        <v/>
      </c>
      <c r="AN146" s="284" t="str">
        <f>IF($C146="","",IF(J$82="Faza inwest.",0,IFERROR(ROUND(SUM($G146:J146)*$E146,2),"")))</f>
        <v/>
      </c>
      <c r="AO146" s="284" t="str">
        <f>IF($C146="","",IF(K$82="Faza inwest.",0,IFERROR(ROUND(SUM($G146:K146)*$E146,2),"")))</f>
        <v/>
      </c>
      <c r="AP146" s="284" t="str">
        <f>IF($C146="","",IF(L$82="Faza inwest.",0,IFERROR(ROUND(SUM($G146:L146)*$E146,2),"")))</f>
        <v/>
      </c>
      <c r="AQ146" s="284" t="str">
        <f>IF($C146="","",IF(M$82="Faza inwest.",0,IFERROR(ROUND(SUM($G146:M146)*$E146,2),"")))</f>
        <v/>
      </c>
      <c r="AR146" s="284" t="str">
        <f>IF($C146="","",IF(N$82="Faza inwest.",0,IFERROR(ROUND(SUM($G146:N146)*$E146,2),"")))</f>
        <v/>
      </c>
      <c r="AS146" s="284" t="str">
        <f>IF($C146="","",IF(O$82="Faza inwest.",0,IFERROR(ROUND(SUM($G146:O146)*$E146,2),"")))</f>
        <v/>
      </c>
      <c r="AT146" s="284" t="str">
        <f>IF($C146="","",IF(P$82="Faza inwest.",0,IFERROR(ROUND(SUM($G146:P146)*$E146,2),"")))</f>
        <v/>
      </c>
      <c r="AU146" s="284" t="str">
        <f>IF($C146="","",IF(Q$82="Faza inwest.",0,IFERROR(ROUND(SUM($G146:Q146)*$E146,2),"")))</f>
        <v/>
      </c>
      <c r="AV146" s="284" t="str">
        <f>IF($C146="","",IF(R$82="Faza inwest.",0,IFERROR(ROUND(SUM($G146:R146)*$E146,2),"")))</f>
        <v/>
      </c>
      <c r="AW146" s="284" t="str">
        <f>IF($C146="","",IF(S$82="Faza inwest.",0,IFERROR(ROUND(SUM($G146:S146)*$E146,2),"")))</f>
        <v/>
      </c>
      <c r="AX146" s="284" t="str">
        <f>IF($C146="","",IF(T$82="Faza inwest.",0,IFERROR(ROUND(SUM($G146:T146)*$E146,2),"")))</f>
        <v/>
      </c>
      <c r="AY146" s="284" t="str">
        <f>IF($C146="","",IF(U$82="Faza inwest.",0,IFERROR(ROUND(SUM($G146:U146)*$E146,2),"")))</f>
        <v/>
      </c>
      <c r="AZ146" s="284" t="str">
        <f>IF($C146="","",IF(V$82="Faza inwest.",0,IFERROR(ROUND(SUM($G146:V146)*$E146,2),"")))</f>
        <v/>
      </c>
      <c r="BA146" s="284" t="str">
        <f>IF($C146="","",IF(W$82="Faza inwest.",0,IFERROR(ROUND(SUM($G146:W146)*$E146,2),"")))</f>
        <v/>
      </c>
      <c r="BB146" s="284" t="str">
        <f>IF($C146="","",IF(X$82="Faza inwest.",0,IFERROR(ROUND(SUM($G146:X146)*$E146,2),"")))</f>
        <v/>
      </c>
      <c r="BC146" s="284" t="str">
        <f>IF($C146="","",IF(Y$82="Faza inwest.",0,IFERROR(ROUND(SUM($G146:Y146)*$E146,2),"")))</f>
        <v/>
      </c>
      <c r="BD146" s="284" t="str">
        <f>IF($C146="","",IF(Z$82="Faza inwest.",0,IFERROR(ROUND(SUM($G146:Z146)*$E146,2),"")))</f>
        <v/>
      </c>
      <c r="BE146" s="284" t="str">
        <f>IF($C146="","",IF(AA$82="Faza inwest.",0,IFERROR(ROUND(SUM($G146:AA146)*$E146,2),"")))</f>
        <v/>
      </c>
      <c r="BF146" s="284" t="str">
        <f>IF($C146="","",IF(AB$82="Faza inwest.",0,IFERROR(ROUND(SUM($G146:AB146)*$E146,2),"")))</f>
        <v/>
      </c>
      <c r="BG146" s="284" t="str">
        <f>IF($C146="","",IF(AC$82="Faza inwest.",0,IFERROR(ROUND(SUM($G146:AC146)*$E146,2),"")))</f>
        <v/>
      </c>
      <c r="BH146" s="284" t="str">
        <f>IF($C146="","",IF(AD$82="Faza inwest.",0,IFERROR(ROUND(SUM($G146:AD146)*$E146,2),"")))</f>
        <v/>
      </c>
      <c r="BI146" s="284" t="str">
        <f>IF($C146="","",IF(AE$82="Faza inwest.",0,IFERROR(ROUND(SUM($G146:AE146)*$E146,2),"")))</f>
        <v/>
      </c>
      <c r="BJ146" s="284" t="str">
        <f>IF($C146="","",IF(AF$82="Faza inwest.",0,IFERROR(ROUND(SUM($G146:AF146)*$E146,2),"")))</f>
        <v/>
      </c>
      <c r="BK146" s="284" t="str">
        <f>IF($C146="","",IF(AG$82="Faza inwest.",0,IFERROR(ROUND(SUM($G146:AG146)*$E146,2),"")))</f>
        <v/>
      </c>
      <c r="BL146" s="284" t="str">
        <f>IF($C146="","",IF(AH$82="Faza inwest.",0,IFERROR(ROUND(SUM($G146:AH146)*$E146,2),"")))</f>
        <v/>
      </c>
      <c r="BM146" s="284" t="str">
        <f>IF($C146="","",IF(AI$82="Faza inwest.",0,IFERROR(ROUND(SUM($G146:AI146)*$E146,2),"")))</f>
        <v/>
      </c>
      <c r="BN146" s="284" t="str">
        <f>IF($C146="","",IF(AJ$82="Faza inwest.",0,IFERROR(ROUND(SUM($G146:AJ146)*$E146,2),"")))</f>
        <v/>
      </c>
    </row>
    <row r="147" spans="1:66" s="93" customFormat="1">
      <c r="A147" s="126" t="str">
        <f t="shared" ref="A147" si="98">IF(A97="","",A97)</f>
        <v/>
      </c>
      <c r="B147" s="304" t="str">
        <f t="shared" si="72"/>
        <v/>
      </c>
      <c r="C147" s="305" t="str">
        <f t="shared" si="73"/>
        <v/>
      </c>
      <c r="D147" s="306" t="str">
        <f t="shared" ref="D147:E147" si="99">IF(D97="","",D97)</f>
        <v/>
      </c>
      <c r="E147" s="306" t="str">
        <f t="shared" si="99"/>
        <v/>
      </c>
      <c r="F147" s="307" t="s">
        <v>8</v>
      </c>
      <c r="G147" s="308" t="str">
        <f t="shared" si="97"/>
        <v/>
      </c>
      <c r="H147" s="308" t="str">
        <f t="shared" si="97"/>
        <v/>
      </c>
      <c r="I147" s="308" t="str">
        <f t="shared" si="97"/>
        <v/>
      </c>
      <c r="J147" s="308" t="str">
        <f t="shared" si="97"/>
        <v/>
      </c>
      <c r="K147" s="308" t="str">
        <f t="shared" si="97"/>
        <v/>
      </c>
      <c r="L147" s="308" t="str">
        <f t="shared" si="97"/>
        <v/>
      </c>
      <c r="M147" s="308" t="str">
        <f t="shared" si="97"/>
        <v/>
      </c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284" t="str">
        <f>IF($C147="","",IF(G$82="Faza inwest.",0,IFERROR(ROUND(SUM($G147:G147)*$E147,2),"")))</f>
        <v/>
      </c>
      <c r="AL147" s="284" t="str">
        <f>IF($C147="","",IF(H$82="Faza inwest.",0,IFERROR(ROUND(SUM($G147:H147)*$E147,2),"")))</f>
        <v/>
      </c>
      <c r="AM147" s="284" t="str">
        <f>IF($C147="","",IF(I$82="Faza inwest.",0,IFERROR(ROUND(SUM($G147:I147)*$E147,2),"")))</f>
        <v/>
      </c>
      <c r="AN147" s="284" t="str">
        <f>IF($C147="","",IF(J$82="Faza inwest.",0,IFERROR(ROUND(SUM($G147:J147)*$E147,2),"")))</f>
        <v/>
      </c>
      <c r="AO147" s="284" t="str">
        <f>IF($C147="","",IF(K$82="Faza inwest.",0,IFERROR(ROUND(SUM($G147:K147)*$E147,2),"")))</f>
        <v/>
      </c>
      <c r="AP147" s="284" t="str">
        <f>IF($C147="","",IF(L$82="Faza inwest.",0,IFERROR(ROUND(SUM($G147:L147)*$E147,2),"")))</f>
        <v/>
      </c>
      <c r="AQ147" s="284" t="str">
        <f>IF($C147="","",IF(M$82="Faza inwest.",0,IFERROR(ROUND(SUM($G147:M147)*$E147,2),"")))</f>
        <v/>
      </c>
      <c r="AR147" s="284" t="str">
        <f>IF($C147="","",IF(N$82="Faza inwest.",0,IFERROR(ROUND(SUM($G147:N147)*$E147,2),"")))</f>
        <v/>
      </c>
      <c r="AS147" s="284" t="str">
        <f>IF($C147="","",IF(O$82="Faza inwest.",0,IFERROR(ROUND(SUM($G147:O147)*$E147,2),"")))</f>
        <v/>
      </c>
      <c r="AT147" s="284" t="str">
        <f>IF($C147="","",IF(P$82="Faza inwest.",0,IFERROR(ROUND(SUM($G147:P147)*$E147,2),"")))</f>
        <v/>
      </c>
      <c r="AU147" s="284" t="str">
        <f>IF($C147="","",IF(Q$82="Faza inwest.",0,IFERROR(ROUND(SUM($G147:Q147)*$E147,2),"")))</f>
        <v/>
      </c>
      <c r="AV147" s="284" t="str">
        <f>IF($C147="","",IF(R$82="Faza inwest.",0,IFERROR(ROUND(SUM($G147:R147)*$E147,2),"")))</f>
        <v/>
      </c>
      <c r="AW147" s="284" t="str">
        <f>IF($C147="","",IF(S$82="Faza inwest.",0,IFERROR(ROUND(SUM($G147:S147)*$E147,2),"")))</f>
        <v/>
      </c>
      <c r="AX147" s="284" t="str">
        <f>IF($C147="","",IF(T$82="Faza inwest.",0,IFERROR(ROUND(SUM($G147:T147)*$E147,2),"")))</f>
        <v/>
      </c>
      <c r="AY147" s="284" t="str">
        <f>IF($C147="","",IF(U$82="Faza inwest.",0,IFERROR(ROUND(SUM($G147:U147)*$E147,2),"")))</f>
        <v/>
      </c>
      <c r="AZ147" s="284" t="str">
        <f>IF($C147="","",IF(V$82="Faza inwest.",0,IFERROR(ROUND(SUM($G147:V147)*$E147,2),"")))</f>
        <v/>
      </c>
      <c r="BA147" s="284" t="str">
        <f>IF($C147="","",IF(W$82="Faza inwest.",0,IFERROR(ROUND(SUM($G147:W147)*$E147,2),"")))</f>
        <v/>
      </c>
      <c r="BB147" s="284" t="str">
        <f>IF($C147="","",IF(X$82="Faza inwest.",0,IFERROR(ROUND(SUM($G147:X147)*$E147,2),"")))</f>
        <v/>
      </c>
      <c r="BC147" s="284" t="str">
        <f>IF($C147="","",IF(Y$82="Faza inwest.",0,IFERROR(ROUND(SUM($G147:Y147)*$E147,2),"")))</f>
        <v/>
      </c>
      <c r="BD147" s="284" t="str">
        <f>IF($C147="","",IF(Z$82="Faza inwest.",0,IFERROR(ROUND(SUM($G147:Z147)*$E147,2),"")))</f>
        <v/>
      </c>
      <c r="BE147" s="284" t="str">
        <f>IF($C147="","",IF(AA$82="Faza inwest.",0,IFERROR(ROUND(SUM($G147:AA147)*$E147,2),"")))</f>
        <v/>
      </c>
      <c r="BF147" s="284" t="str">
        <f>IF($C147="","",IF(AB$82="Faza inwest.",0,IFERROR(ROUND(SUM($G147:AB147)*$E147,2),"")))</f>
        <v/>
      </c>
      <c r="BG147" s="284" t="str">
        <f>IF($C147="","",IF(AC$82="Faza inwest.",0,IFERROR(ROUND(SUM($G147:AC147)*$E147,2),"")))</f>
        <v/>
      </c>
      <c r="BH147" s="284" t="str">
        <f>IF($C147="","",IF(AD$82="Faza inwest.",0,IFERROR(ROUND(SUM($G147:AD147)*$E147,2),"")))</f>
        <v/>
      </c>
      <c r="BI147" s="284" t="str">
        <f>IF($C147="","",IF(AE$82="Faza inwest.",0,IFERROR(ROUND(SUM($G147:AE147)*$E147,2),"")))</f>
        <v/>
      </c>
      <c r="BJ147" s="284" t="str">
        <f>IF($C147="","",IF(AF$82="Faza inwest.",0,IFERROR(ROUND(SUM($G147:AF147)*$E147,2),"")))</f>
        <v/>
      </c>
      <c r="BK147" s="284" t="str">
        <f>IF($C147="","",IF(AG$82="Faza inwest.",0,IFERROR(ROUND(SUM($G147:AG147)*$E147,2),"")))</f>
        <v/>
      </c>
      <c r="BL147" s="284" t="str">
        <f>IF($C147="","",IF(AH$82="Faza inwest.",0,IFERROR(ROUND(SUM($G147:AH147)*$E147,2),"")))</f>
        <v/>
      </c>
      <c r="BM147" s="284" t="str">
        <f>IF($C147="","",IF(AI$82="Faza inwest.",0,IFERROR(ROUND(SUM($G147:AI147)*$E147,2),"")))</f>
        <v/>
      </c>
      <c r="BN147" s="284" t="str">
        <f>IF($C147="","",IF(AJ$82="Faza inwest.",0,IFERROR(ROUND(SUM($G147:AJ147)*$E147,2),"")))</f>
        <v/>
      </c>
    </row>
    <row r="148" spans="1:66" s="93" customFormat="1">
      <c r="A148" s="126" t="str">
        <f t="shared" ref="A148" si="100">IF(A98="","",A98)</f>
        <v/>
      </c>
      <c r="B148" s="304" t="str">
        <f t="shared" si="72"/>
        <v/>
      </c>
      <c r="C148" s="305" t="str">
        <f t="shared" si="73"/>
        <v/>
      </c>
      <c r="D148" s="306" t="str">
        <f t="shared" ref="D148:E148" si="101">IF(D98="","",D98)</f>
        <v/>
      </c>
      <c r="E148" s="306" t="str">
        <f t="shared" si="101"/>
        <v/>
      </c>
      <c r="F148" s="307" t="s">
        <v>8</v>
      </c>
      <c r="G148" s="308" t="str">
        <f t="shared" si="97"/>
        <v/>
      </c>
      <c r="H148" s="308" t="str">
        <f t="shared" si="97"/>
        <v/>
      </c>
      <c r="I148" s="308" t="str">
        <f t="shared" si="97"/>
        <v/>
      </c>
      <c r="J148" s="308" t="str">
        <f t="shared" si="97"/>
        <v/>
      </c>
      <c r="K148" s="308" t="str">
        <f t="shared" si="97"/>
        <v/>
      </c>
      <c r="L148" s="308" t="str">
        <f t="shared" si="97"/>
        <v/>
      </c>
      <c r="M148" s="308" t="str">
        <f t="shared" si="97"/>
        <v/>
      </c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284" t="str">
        <f>IF($C148="","",IF(G$82="Faza inwest.",0,IFERROR(ROUND(SUM($G148:G148)*$E148,2),"")))</f>
        <v/>
      </c>
      <c r="AL148" s="284" t="str">
        <f>IF($C148="","",IF(H$82="Faza inwest.",0,IFERROR(ROUND(SUM($G148:H148)*$E148,2),"")))</f>
        <v/>
      </c>
      <c r="AM148" s="284" t="str">
        <f>IF($C148="","",IF(I$82="Faza inwest.",0,IFERROR(ROUND(SUM($G148:I148)*$E148,2),"")))</f>
        <v/>
      </c>
      <c r="AN148" s="284" t="str">
        <f>IF($C148="","",IF(J$82="Faza inwest.",0,IFERROR(ROUND(SUM($G148:J148)*$E148,2),"")))</f>
        <v/>
      </c>
      <c r="AO148" s="284" t="str">
        <f>IF($C148="","",IF(K$82="Faza inwest.",0,IFERROR(ROUND(SUM($G148:K148)*$E148,2),"")))</f>
        <v/>
      </c>
      <c r="AP148" s="284" t="str">
        <f>IF($C148="","",IF(L$82="Faza inwest.",0,IFERROR(ROUND(SUM($G148:L148)*$E148,2),"")))</f>
        <v/>
      </c>
      <c r="AQ148" s="284" t="str">
        <f>IF($C148="","",IF(M$82="Faza inwest.",0,IFERROR(ROUND(SUM($G148:M148)*$E148,2),"")))</f>
        <v/>
      </c>
      <c r="AR148" s="284" t="str">
        <f>IF($C148="","",IF(N$82="Faza inwest.",0,IFERROR(ROUND(SUM($G148:N148)*$E148,2),"")))</f>
        <v/>
      </c>
      <c r="AS148" s="284" t="str">
        <f>IF($C148="","",IF(O$82="Faza inwest.",0,IFERROR(ROUND(SUM($G148:O148)*$E148,2),"")))</f>
        <v/>
      </c>
      <c r="AT148" s="284" t="str">
        <f>IF($C148="","",IF(P$82="Faza inwest.",0,IFERROR(ROUND(SUM($G148:P148)*$E148,2),"")))</f>
        <v/>
      </c>
      <c r="AU148" s="284" t="str">
        <f>IF($C148="","",IF(Q$82="Faza inwest.",0,IFERROR(ROUND(SUM($G148:Q148)*$E148,2),"")))</f>
        <v/>
      </c>
      <c r="AV148" s="284" t="str">
        <f>IF($C148="","",IF(R$82="Faza inwest.",0,IFERROR(ROUND(SUM($G148:R148)*$E148,2),"")))</f>
        <v/>
      </c>
      <c r="AW148" s="284" t="str">
        <f>IF($C148="","",IF(S$82="Faza inwest.",0,IFERROR(ROUND(SUM($G148:S148)*$E148,2),"")))</f>
        <v/>
      </c>
      <c r="AX148" s="284" t="str">
        <f>IF($C148="","",IF(T$82="Faza inwest.",0,IFERROR(ROUND(SUM($G148:T148)*$E148,2),"")))</f>
        <v/>
      </c>
      <c r="AY148" s="284" t="str">
        <f>IF($C148="","",IF(U$82="Faza inwest.",0,IFERROR(ROUND(SUM($G148:U148)*$E148,2),"")))</f>
        <v/>
      </c>
      <c r="AZ148" s="284" t="str">
        <f>IF($C148="","",IF(V$82="Faza inwest.",0,IFERROR(ROUND(SUM($G148:V148)*$E148,2),"")))</f>
        <v/>
      </c>
      <c r="BA148" s="284" t="str">
        <f>IF($C148="","",IF(W$82="Faza inwest.",0,IFERROR(ROUND(SUM($G148:W148)*$E148,2),"")))</f>
        <v/>
      </c>
      <c r="BB148" s="284" t="str">
        <f>IF($C148="","",IF(X$82="Faza inwest.",0,IFERROR(ROUND(SUM($G148:X148)*$E148,2),"")))</f>
        <v/>
      </c>
      <c r="BC148" s="284" t="str">
        <f>IF($C148="","",IF(Y$82="Faza inwest.",0,IFERROR(ROUND(SUM($G148:Y148)*$E148,2),"")))</f>
        <v/>
      </c>
      <c r="BD148" s="284" t="str">
        <f>IF($C148="","",IF(Z$82="Faza inwest.",0,IFERROR(ROUND(SUM($G148:Z148)*$E148,2),"")))</f>
        <v/>
      </c>
      <c r="BE148" s="284" t="str">
        <f>IF($C148="","",IF(AA$82="Faza inwest.",0,IFERROR(ROUND(SUM($G148:AA148)*$E148,2),"")))</f>
        <v/>
      </c>
      <c r="BF148" s="284" t="str">
        <f>IF($C148="","",IF(AB$82="Faza inwest.",0,IFERROR(ROUND(SUM($G148:AB148)*$E148,2),"")))</f>
        <v/>
      </c>
      <c r="BG148" s="284" t="str">
        <f>IF($C148="","",IF(AC$82="Faza inwest.",0,IFERROR(ROUND(SUM($G148:AC148)*$E148,2),"")))</f>
        <v/>
      </c>
      <c r="BH148" s="284" t="str">
        <f>IF($C148="","",IF(AD$82="Faza inwest.",0,IFERROR(ROUND(SUM($G148:AD148)*$E148,2),"")))</f>
        <v/>
      </c>
      <c r="BI148" s="284" t="str">
        <f>IF($C148="","",IF(AE$82="Faza inwest.",0,IFERROR(ROUND(SUM($G148:AE148)*$E148,2),"")))</f>
        <v/>
      </c>
      <c r="BJ148" s="284" t="str">
        <f>IF($C148="","",IF(AF$82="Faza inwest.",0,IFERROR(ROUND(SUM($G148:AF148)*$E148,2),"")))</f>
        <v/>
      </c>
      <c r="BK148" s="284" t="str">
        <f>IF($C148="","",IF(AG$82="Faza inwest.",0,IFERROR(ROUND(SUM($G148:AG148)*$E148,2),"")))</f>
        <v/>
      </c>
      <c r="BL148" s="284" t="str">
        <f>IF($C148="","",IF(AH$82="Faza inwest.",0,IFERROR(ROUND(SUM($G148:AH148)*$E148,2),"")))</f>
        <v/>
      </c>
      <c r="BM148" s="284" t="str">
        <f>IF($C148="","",IF(AI$82="Faza inwest.",0,IFERROR(ROUND(SUM($G148:AI148)*$E148,2),"")))</f>
        <v/>
      </c>
      <c r="BN148" s="284" t="str">
        <f>IF($C148="","",IF(AJ$82="Faza inwest.",0,IFERROR(ROUND(SUM($G148:AJ148)*$E148,2),"")))</f>
        <v/>
      </c>
    </row>
    <row r="149" spans="1:66" s="93" customFormat="1">
      <c r="A149" s="126" t="str">
        <f t="shared" ref="A149" si="102">IF(A99="","",A99)</f>
        <v/>
      </c>
      <c r="B149" s="304" t="str">
        <f t="shared" si="72"/>
        <v/>
      </c>
      <c r="C149" s="305" t="str">
        <f t="shared" si="73"/>
        <v/>
      </c>
      <c r="D149" s="306" t="str">
        <f t="shared" ref="D149:E149" si="103">IF(D99="","",D99)</f>
        <v/>
      </c>
      <c r="E149" s="306" t="str">
        <f t="shared" si="103"/>
        <v/>
      </c>
      <c r="F149" s="307" t="s">
        <v>8</v>
      </c>
      <c r="G149" s="308" t="str">
        <f t="shared" si="97"/>
        <v/>
      </c>
      <c r="H149" s="308" t="str">
        <f t="shared" si="97"/>
        <v/>
      </c>
      <c r="I149" s="308" t="str">
        <f t="shared" si="97"/>
        <v/>
      </c>
      <c r="J149" s="308" t="str">
        <f t="shared" si="97"/>
        <v/>
      </c>
      <c r="K149" s="308" t="str">
        <f t="shared" si="97"/>
        <v/>
      </c>
      <c r="L149" s="308" t="str">
        <f t="shared" si="97"/>
        <v/>
      </c>
      <c r="M149" s="308" t="str">
        <f t="shared" si="97"/>
        <v/>
      </c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284" t="str">
        <f>IF($C149="","",IF(G$82="Faza inwest.",0,IFERROR(ROUND(SUM($G149:G149)*$E149,2),"")))</f>
        <v/>
      </c>
      <c r="AL149" s="284" t="str">
        <f>IF($C149="","",IF(H$82="Faza inwest.",0,IFERROR(ROUND(SUM($G149:H149)*$E149,2),"")))</f>
        <v/>
      </c>
      <c r="AM149" s="284" t="str">
        <f>IF($C149="","",IF(I$82="Faza inwest.",0,IFERROR(ROUND(SUM($G149:I149)*$E149,2),"")))</f>
        <v/>
      </c>
      <c r="AN149" s="284" t="str">
        <f>IF($C149="","",IF(J$82="Faza inwest.",0,IFERROR(ROUND(SUM($G149:J149)*$E149,2),"")))</f>
        <v/>
      </c>
      <c r="AO149" s="284" t="str">
        <f>IF($C149="","",IF(K$82="Faza inwest.",0,IFERROR(ROUND(SUM($G149:K149)*$E149,2),"")))</f>
        <v/>
      </c>
      <c r="AP149" s="284" t="str">
        <f>IF($C149="","",IF(L$82="Faza inwest.",0,IFERROR(ROUND(SUM($G149:L149)*$E149,2),"")))</f>
        <v/>
      </c>
      <c r="AQ149" s="284" t="str">
        <f>IF($C149="","",IF(M$82="Faza inwest.",0,IFERROR(ROUND(SUM($G149:M149)*$E149,2),"")))</f>
        <v/>
      </c>
      <c r="AR149" s="284" t="str">
        <f>IF($C149="","",IF(N$82="Faza inwest.",0,IFERROR(ROUND(SUM($G149:N149)*$E149,2),"")))</f>
        <v/>
      </c>
      <c r="AS149" s="284" t="str">
        <f>IF($C149="","",IF(O$82="Faza inwest.",0,IFERROR(ROUND(SUM($G149:O149)*$E149,2),"")))</f>
        <v/>
      </c>
      <c r="AT149" s="284" t="str">
        <f>IF($C149="","",IF(P$82="Faza inwest.",0,IFERROR(ROUND(SUM($G149:P149)*$E149,2),"")))</f>
        <v/>
      </c>
      <c r="AU149" s="284" t="str">
        <f>IF($C149="","",IF(Q$82="Faza inwest.",0,IFERROR(ROUND(SUM($G149:Q149)*$E149,2),"")))</f>
        <v/>
      </c>
      <c r="AV149" s="284" t="str">
        <f>IF($C149="","",IF(R$82="Faza inwest.",0,IFERROR(ROUND(SUM($G149:R149)*$E149,2),"")))</f>
        <v/>
      </c>
      <c r="AW149" s="284" t="str">
        <f>IF($C149="","",IF(S$82="Faza inwest.",0,IFERROR(ROUND(SUM($G149:S149)*$E149,2),"")))</f>
        <v/>
      </c>
      <c r="AX149" s="284" t="str">
        <f>IF($C149="","",IF(T$82="Faza inwest.",0,IFERROR(ROUND(SUM($G149:T149)*$E149,2),"")))</f>
        <v/>
      </c>
      <c r="AY149" s="284" t="str">
        <f>IF($C149="","",IF(U$82="Faza inwest.",0,IFERROR(ROUND(SUM($G149:U149)*$E149,2),"")))</f>
        <v/>
      </c>
      <c r="AZ149" s="284" t="str">
        <f>IF($C149="","",IF(V$82="Faza inwest.",0,IFERROR(ROUND(SUM($G149:V149)*$E149,2),"")))</f>
        <v/>
      </c>
      <c r="BA149" s="284" t="str">
        <f>IF($C149="","",IF(W$82="Faza inwest.",0,IFERROR(ROUND(SUM($G149:W149)*$E149,2),"")))</f>
        <v/>
      </c>
      <c r="BB149" s="284" t="str">
        <f>IF($C149="","",IF(X$82="Faza inwest.",0,IFERROR(ROUND(SUM($G149:X149)*$E149,2),"")))</f>
        <v/>
      </c>
      <c r="BC149" s="284" t="str">
        <f>IF($C149="","",IF(Y$82="Faza inwest.",0,IFERROR(ROUND(SUM($G149:Y149)*$E149,2),"")))</f>
        <v/>
      </c>
      <c r="BD149" s="284" t="str">
        <f>IF($C149="","",IF(Z$82="Faza inwest.",0,IFERROR(ROUND(SUM($G149:Z149)*$E149,2),"")))</f>
        <v/>
      </c>
      <c r="BE149" s="284" t="str">
        <f>IF($C149="","",IF(AA$82="Faza inwest.",0,IFERROR(ROUND(SUM($G149:AA149)*$E149,2),"")))</f>
        <v/>
      </c>
      <c r="BF149" s="284" t="str">
        <f>IF($C149="","",IF(AB$82="Faza inwest.",0,IFERROR(ROUND(SUM($G149:AB149)*$E149,2),"")))</f>
        <v/>
      </c>
      <c r="BG149" s="284" t="str">
        <f>IF($C149="","",IF(AC$82="Faza inwest.",0,IFERROR(ROUND(SUM($G149:AC149)*$E149,2),"")))</f>
        <v/>
      </c>
      <c r="BH149" s="284" t="str">
        <f>IF($C149="","",IF(AD$82="Faza inwest.",0,IFERROR(ROUND(SUM($G149:AD149)*$E149,2),"")))</f>
        <v/>
      </c>
      <c r="BI149" s="284" t="str">
        <f>IF($C149="","",IF(AE$82="Faza inwest.",0,IFERROR(ROUND(SUM($G149:AE149)*$E149,2),"")))</f>
        <v/>
      </c>
      <c r="BJ149" s="284" t="str">
        <f>IF($C149="","",IF(AF$82="Faza inwest.",0,IFERROR(ROUND(SUM($G149:AF149)*$E149,2),"")))</f>
        <v/>
      </c>
      <c r="BK149" s="284" t="str">
        <f>IF($C149="","",IF(AG$82="Faza inwest.",0,IFERROR(ROUND(SUM($G149:AG149)*$E149,2),"")))</f>
        <v/>
      </c>
      <c r="BL149" s="284" t="str">
        <f>IF($C149="","",IF(AH$82="Faza inwest.",0,IFERROR(ROUND(SUM($G149:AH149)*$E149,2),"")))</f>
        <v/>
      </c>
      <c r="BM149" s="284" t="str">
        <f>IF($C149="","",IF(AI$82="Faza inwest.",0,IFERROR(ROUND(SUM($G149:AI149)*$E149,2),"")))</f>
        <v/>
      </c>
      <c r="BN149" s="284" t="str">
        <f>IF($C149="","",IF(AJ$82="Faza inwest.",0,IFERROR(ROUND(SUM($G149:AJ149)*$E149,2),"")))</f>
        <v/>
      </c>
    </row>
    <row r="150" spans="1:66" s="93" customFormat="1">
      <c r="A150" s="126" t="str">
        <f t="shared" ref="A150" si="104">IF(A100="","",A100)</f>
        <v/>
      </c>
      <c r="B150" s="304" t="str">
        <f t="shared" si="72"/>
        <v/>
      </c>
      <c r="C150" s="305" t="str">
        <f t="shared" si="73"/>
        <v/>
      </c>
      <c r="D150" s="306" t="str">
        <f t="shared" ref="D150:E150" si="105">IF(D100="","",D100)</f>
        <v/>
      </c>
      <c r="E150" s="306" t="str">
        <f t="shared" si="105"/>
        <v/>
      </c>
      <c r="F150" s="307" t="s">
        <v>8</v>
      </c>
      <c r="G150" s="308" t="str">
        <f t="shared" si="97"/>
        <v/>
      </c>
      <c r="H150" s="308" t="str">
        <f t="shared" si="97"/>
        <v/>
      </c>
      <c r="I150" s="308" t="str">
        <f t="shared" si="97"/>
        <v/>
      </c>
      <c r="J150" s="308" t="str">
        <f t="shared" si="97"/>
        <v/>
      </c>
      <c r="K150" s="308" t="str">
        <f t="shared" si="97"/>
        <v/>
      </c>
      <c r="L150" s="308" t="str">
        <f t="shared" si="97"/>
        <v/>
      </c>
      <c r="M150" s="308" t="str">
        <f t="shared" si="97"/>
        <v/>
      </c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284" t="str">
        <f>IF($C150="","",IF(G$82="Faza inwest.",0,IFERROR(ROUND(SUM($G150:G150)*$E150,2),"")))</f>
        <v/>
      </c>
      <c r="AL150" s="284" t="str">
        <f>IF($C150="","",IF(H$82="Faza inwest.",0,IFERROR(ROUND(SUM($G150:H150)*$E150,2),"")))</f>
        <v/>
      </c>
      <c r="AM150" s="284" t="str">
        <f>IF($C150="","",IF(I$82="Faza inwest.",0,IFERROR(ROUND(SUM($G150:I150)*$E150,2),"")))</f>
        <v/>
      </c>
      <c r="AN150" s="284" t="str">
        <f>IF($C150="","",IF(J$82="Faza inwest.",0,IFERROR(ROUND(SUM($G150:J150)*$E150,2),"")))</f>
        <v/>
      </c>
      <c r="AO150" s="284" t="str">
        <f>IF($C150="","",IF(K$82="Faza inwest.",0,IFERROR(ROUND(SUM($G150:K150)*$E150,2),"")))</f>
        <v/>
      </c>
      <c r="AP150" s="284" t="str">
        <f>IF($C150="","",IF(L$82="Faza inwest.",0,IFERROR(ROUND(SUM($G150:L150)*$E150,2),"")))</f>
        <v/>
      </c>
      <c r="AQ150" s="284" t="str">
        <f>IF($C150="","",IF(M$82="Faza inwest.",0,IFERROR(ROUND(SUM($G150:M150)*$E150,2),"")))</f>
        <v/>
      </c>
      <c r="AR150" s="284" t="str">
        <f>IF($C150="","",IF(N$82="Faza inwest.",0,IFERROR(ROUND(SUM($G150:N150)*$E150,2),"")))</f>
        <v/>
      </c>
      <c r="AS150" s="284" t="str">
        <f>IF($C150="","",IF(O$82="Faza inwest.",0,IFERROR(ROUND(SUM($G150:O150)*$E150,2),"")))</f>
        <v/>
      </c>
      <c r="AT150" s="284" t="str">
        <f>IF($C150="","",IF(P$82="Faza inwest.",0,IFERROR(ROUND(SUM($G150:P150)*$E150,2),"")))</f>
        <v/>
      </c>
      <c r="AU150" s="284" t="str">
        <f>IF($C150="","",IF(Q$82="Faza inwest.",0,IFERROR(ROUND(SUM($G150:Q150)*$E150,2),"")))</f>
        <v/>
      </c>
      <c r="AV150" s="284" t="str">
        <f>IF($C150="","",IF(R$82="Faza inwest.",0,IFERROR(ROUND(SUM($G150:R150)*$E150,2),"")))</f>
        <v/>
      </c>
      <c r="AW150" s="284" t="str">
        <f>IF($C150="","",IF(S$82="Faza inwest.",0,IFERROR(ROUND(SUM($G150:S150)*$E150,2),"")))</f>
        <v/>
      </c>
      <c r="AX150" s="284" t="str">
        <f>IF($C150="","",IF(T$82="Faza inwest.",0,IFERROR(ROUND(SUM($G150:T150)*$E150,2),"")))</f>
        <v/>
      </c>
      <c r="AY150" s="284" t="str">
        <f>IF($C150="","",IF(U$82="Faza inwest.",0,IFERROR(ROUND(SUM($G150:U150)*$E150,2),"")))</f>
        <v/>
      </c>
      <c r="AZ150" s="284" t="str">
        <f>IF($C150="","",IF(V$82="Faza inwest.",0,IFERROR(ROUND(SUM($G150:V150)*$E150,2),"")))</f>
        <v/>
      </c>
      <c r="BA150" s="284" t="str">
        <f>IF($C150="","",IF(W$82="Faza inwest.",0,IFERROR(ROUND(SUM($G150:W150)*$E150,2),"")))</f>
        <v/>
      </c>
      <c r="BB150" s="284" t="str">
        <f>IF($C150="","",IF(X$82="Faza inwest.",0,IFERROR(ROUND(SUM($G150:X150)*$E150,2),"")))</f>
        <v/>
      </c>
      <c r="BC150" s="284" t="str">
        <f>IF($C150="","",IF(Y$82="Faza inwest.",0,IFERROR(ROUND(SUM($G150:Y150)*$E150,2),"")))</f>
        <v/>
      </c>
      <c r="BD150" s="284" t="str">
        <f>IF($C150="","",IF(Z$82="Faza inwest.",0,IFERROR(ROUND(SUM($G150:Z150)*$E150,2),"")))</f>
        <v/>
      </c>
      <c r="BE150" s="284" t="str">
        <f>IF($C150="","",IF(AA$82="Faza inwest.",0,IFERROR(ROUND(SUM($G150:AA150)*$E150,2),"")))</f>
        <v/>
      </c>
      <c r="BF150" s="284" t="str">
        <f>IF($C150="","",IF(AB$82="Faza inwest.",0,IFERROR(ROUND(SUM($G150:AB150)*$E150,2),"")))</f>
        <v/>
      </c>
      <c r="BG150" s="284" t="str">
        <f>IF($C150="","",IF(AC$82="Faza inwest.",0,IFERROR(ROUND(SUM($G150:AC150)*$E150,2),"")))</f>
        <v/>
      </c>
      <c r="BH150" s="284" t="str">
        <f>IF($C150="","",IF(AD$82="Faza inwest.",0,IFERROR(ROUND(SUM($G150:AD150)*$E150,2),"")))</f>
        <v/>
      </c>
      <c r="BI150" s="284" t="str">
        <f>IF($C150="","",IF(AE$82="Faza inwest.",0,IFERROR(ROUND(SUM($G150:AE150)*$E150,2),"")))</f>
        <v/>
      </c>
      <c r="BJ150" s="284" t="str">
        <f>IF($C150="","",IF(AF$82="Faza inwest.",0,IFERROR(ROUND(SUM($G150:AF150)*$E150,2),"")))</f>
        <v/>
      </c>
      <c r="BK150" s="284" t="str">
        <f>IF($C150="","",IF(AG$82="Faza inwest.",0,IFERROR(ROUND(SUM($G150:AG150)*$E150,2),"")))</f>
        <v/>
      </c>
      <c r="BL150" s="284" t="str">
        <f>IF($C150="","",IF(AH$82="Faza inwest.",0,IFERROR(ROUND(SUM($G150:AH150)*$E150,2),"")))</f>
        <v/>
      </c>
      <c r="BM150" s="284" t="str">
        <f>IF($C150="","",IF(AI$82="Faza inwest.",0,IFERROR(ROUND(SUM($G150:AI150)*$E150,2),"")))</f>
        <v/>
      </c>
      <c r="BN150" s="284" t="str">
        <f>IF($C150="","",IF(AJ$82="Faza inwest.",0,IFERROR(ROUND(SUM($G150:AJ150)*$E150,2),"")))</f>
        <v/>
      </c>
    </row>
    <row r="151" spans="1:66" s="93" customFormat="1">
      <c r="A151" s="126" t="str">
        <f t="shared" ref="A151" si="106">IF(A101="","",A101)</f>
        <v/>
      </c>
      <c r="B151" s="304" t="str">
        <f t="shared" si="72"/>
        <v/>
      </c>
      <c r="C151" s="305" t="str">
        <f t="shared" si="73"/>
        <v/>
      </c>
      <c r="D151" s="306" t="str">
        <f t="shared" ref="D151:E151" si="107">IF(D101="","",D101)</f>
        <v/>
      </c>
      <c r="E151" s="306" t="str">
        <f t="shared" si="107"/>
        <v/>
      </c>
      <c r="F151" s="307" t="s">
        <v>8</v>
      </c>
      <c r="G151" s="308" t="str">
        <f t="shared" si="97"/>
        <v/>
      </c>
      <c r="H151" s="308" t="str">
        <f t="shared" si="97"/>
        <v/>
      </c>
      <c r="I151" s="308" t="str">
        <f t="shared" si="97"/>
        <v/>
      </c>
      <c r="J151" s="308" t="str">
        <f t="shared" si="97"/>
        <v/>
      </c>
      <c r="K151" s="308" t="str">
        <f t="shared" si="97"/>
        <v/>
      </c>
      <c r="L151" s="308" t="str">
        <f t="shared" si="97"/>
        <v/>
      </c>
      <c r="M151" s="308" t="str">
        <f t="shared" si="97"/>
        <v/>
      </c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284" t="str">
        <f>IF($C151="","",IF(G$82="Faza inwest.",0,IFERROR(ROUND(SUM($G151:G151)*$E151,2),"")))</f>
        <v/>
      </c>
      <c r="AL151" s="284" t="str">
        <f>IF($C151="","",IF(H$82="Faza inwest.",0,IFERROR(ROUND(SUM($G151:H151)*$E151,2),"")))</f>
        <v/>
      </c>
      <c r="AM151" s="284" t="str">
        <f>IF($C151="","",IF(I$82="Faza inwest.",0,IFERROR(ROUND(SUM($G151:I151)*$E151,2),"")))</f>
        <v/>
      </c>
      <c r="AN151" s="284" t="str">
        <f>IF($C151="","",IF(J$82="Faza inwest.",0,IFERROR(ROUND(SUM($G151:J151)*$E151,2),"")))</f>
        <v/>
      </c>
      <c r="AO151" s="284" t="str">
        <f>IF($C151="","",IF(K$82="Faza inwest.",0,IFERROR(ROUND(SUM($G151:K151)*$E151,2),"")))</f>
        <v/>
      </c>
      <c r="AP151" s="284" t="str">
        <f>IF($C151="","",IF(L$82="Faza inwest.",0,IFERROR(ROUND(SUM($G151:L151)*$E151,2),"")))</f>
        <v/>
      </c>
      <c r="AQ151" s="284" t="str">
        <f>IF($C151="","",IF(M$82="Faza inwest.",0,IFERROR(ROUND(SUM($G151:M151)*$E151,2),"")))</f>
        <v/>
      </c>
      <c r="AR151" s="284" t="str">
        <f>IF($C151="","",IF(N$82="Faza inwest.",0,IFERROR(ROUND(SUM($G151:N151)*$E151,2),"")))</f>
        <v/>
      </c>
      <c r="AS151" s="284" t="str">
        <f>IF($C151="","",IF(O$82="Faza inwest.",0,IFERROR(ROUND(SUM($G151:O151)*$E151,2),"")))</f>
        <v/>
      </c>
      <c r="AT151" s="284" t="str">
        <f>IF($C151="","",IF(P$82="Faza inwest.",0,IFERROR(ROUND(SUM($G151:P151)*$E151,2),"")))</f>
        <v/>
      </c>
      <c r="AU151" s="284" t="str">
        <f>IF($C151="","",IF(Q$82="Faza inwest.",0,IFERROR(ROUND(SUM($G151:Q151)*$E151,2),"")))</f>
        <v/>
      </c>
      <c r="AV151" s="284" t="str">
        <f>IF($C151="","",IF(R$82="Faza inwest.",0,IFERROR(ROUND(SUM($G151:R151)*$E151,2),"")))</f>
        <v/>
      </c>
      <c r="AW151" s="284" t="str">
        <f>IF($C151="","",IF(S$82="Faza inwest.",0,IFERROR(ROUND(SUM($G151:S151)*$E151,2),"")))</f>
        <v/>
      </c>
      <c r="AX151" s="284" t="str">
        <f>IF($C151="","",IF(T$82="Faza inwest.",0,IFERROR(ROUND(SUM($G151:T151)*$E151,2),"")))</f>
        <v/>
      </c>
      <c r="AY151" s="284" t="str">
        <f>IF($C151="","",IF(U$82="Faza inwest.",0,IFERROR(ROUND(SUM($G151:U151)*$E151,2),"")))</f>
        <v/>
      </c>
      <c r="AZ151" s="284" t="str">
        <f>IF($C151="","",IF(V$82="Faza inwest.",0,IFERROR(ROUND(SUM($G151:V151)*$E151,2),"")))</f>
        <v/>
      </c>
      <c r="BA151" s="284" t="str">
        <f>IF($C151="","",IF(W$82="Faza inwest.",0,IFERROR(ROUND(SUM($G151:W151)*$E151,2),"")))</f>
        <v/>
      </c>
      <c r="BB151" s="284" t="str">
        <f>IF($C151="","",IF(X$82="Faza inwest.",0,IFERROR(ROUND(SUM($G151:X151)*$E151,2),"")))</f>
        <v/>
      </c>
      <c r="BC151" s="284" t="str">
        <f>IF($C151="","",IF(Y$82="Faza inwest.",0,IFERROR(ROUND(SUM($G151:Y151)*$E151,2),"")))</f>
        <v/>
      </c>
      <c r="BD151" s="284" t="str">
        <f>IF($C151="","",IF(Z$82="Faza inwest.",0,IFERROR(ROUND(SUM($G151:Z151)*$E151,2),"")))</f>
        <v/>
      </c>
      <c r="BE151" s="284" t="str">
        <f>IF($C151="","",IF(AA$82="Faza inwest.",0,IFERROR(ROUND(SUM($G151:AA151)*$E151,2),"")))</f>
        <v/>
      </c>
      <c r="BF151" s="284" t="str">
        <f>IF($C151="","",IF(AB$82="Faza inwest.",0,IFERROR(ROUND(SUM($G151:AB151)*$E151,2),"")))</f>
        <v/>
      </c>
      <c r="BG151" s="284" t="str">
        <f>IF($C151="","",IF(AC$82="Faza inwest.",0,IFERROR(ROUND(SUM($G151:AC151)*$E151,2),"")))</f>
        <v/>
      </c>
      <c r="BH151" s="284" t="str">
        <f>IF($C151="","",IF(AD$82="Faza inwest.",0,IFERROR(ROUND(SUM($G151:AD151)*$E151,2),"")))</f>
        <v/>
      </c>
      <c r="BI151" s="284" t="str">
        <f>IF($C151="","",IF(AE$82="Faza inwest.",0,IFERROR(ROUND(SUM($G151:AE151)*$E151,2),"")))</f>
        <v/>
      </c>
      <c r="BJ151" s="284" t="str">
        <f>IF($C151="","",IF(AF$82="Faza inwest.",0,IFERROR(ROUND(SUM($G151:AF151)*$E151,2),"")))</f>
        <v/>
      </c>
      <c r="BK151" s="284" t="str">
        <f>IF($C151="","",IF(AG$82="Faza inwest.",0,IFERROR(ROUND(SUM($G151:AG151)*$E151,2),"")))</f>
        <v/>
      </c>
      <c r="BL151" s="284" t="str">
        <f>IF($C151="","",IF(AH$82="Faza inwest.",0,IFERROR(ROUND(SUM($G151:AH151)*$E151,2),"")))</f>
        <v/>
      </c>
      <c r="BM151" s="284" t="str">
        <f>IF($C151="","",IF(AI$82="Faza inwest.",0,IFERROR(ROUND(SUM($G151:AI151)*$E151,2),"")))</f>
        <v/>
      </c>
      <c r="BN151" s="284" t="str">
        <f>IF($C151="","",IF(AJ$82="Faza inwest.",0,IFERROR(ROUND(SUM($G151:AJ151)*$E151,2),"")))</f>
        <v/>
      </c>
    </row>
    <row r="152" spans="1:66" s="93" customFormat="1">
      <c r="A152" s="126" t="str">
        <f t="shared" ref="A152" si="108">IF(A102="","",A102)</f>
        <v/>
      </c>
      <c r="B152" s="304" t="str">
        <f t="shared" si="72"/>
        <v/>
      </c>
      <c r="C152" s="305" t="str">
        <f t="shared" si="73"/>
        <v/>
      </c>
      <c r="D152" s="306" t="str">
        <f t="shared" ref="D152:E152" si="109">IF(D102="","",D102)</f>
        <v/>
      </c>
      <c r="E152" s="306" t="str">
        <f t="shared" si="109"/>
        <v/>
      </c>
      <c r="F152" s="307" t="s">
        <v>8</v>
      </c>
      <c r="G152" s="308" t="str">
        <f t="shared" si="97"/>
        <v/>
      </c>
      <c r="H152" s="308" t="str">
        <f t="shared" si="97"/>
        <v/>
      </c>
      <c r="I152" s="308" t="str">
        <f t="shared" si="97"/>
        <v/>
      </c>
      <c r="J152" s="308" t="str">
        <f t="shared" si="97"/>
        <v/>
      </c>
      <c r="K152" s="308" t="str">
        <f t="shared" si="97"/>
        <v/>
      </c>
      <c r="L152" s="308" t="str">
        <f t="shared" si="97"/>
        <v/>
      </c>
      <c r="M152" s="308" t="str">
        <f t="shared" si="97"/>
        <v/>
      </c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284" t="str">
        <f>IF($C152="","",IF(G$82="Faza inwest.",0,IFERROR(ROUND(SUM($G152:G152)*$E152,2),"")))</f>
        <v/>
      </c>
      <c r="AL152" s="284" t="str">
        <f>IF($C152="","",IF(H$82="Faza inwest.",0,IFERROR(ROUND(SUM($G152:H152)*$E152,2),"")))</f>
        <v/>
      </c>
      <c r="AM152" s="284" t="str">
        <f>IF($C152="","",IF(I$82="Faza inwest.",0,IFERROR(ROUND(SUM($G152:I152)*$E152,2),"")))</f>
        <v/>
      </c>
      <c r="AN152" s="284" t="str">
        <f>IF($C152="","",IF(J$82="Faza inwest.",0,IFERROR(ROUND(SUM($G152:J152)*$E152,2),"")))</f>
        <v/>
      </c>
      <c r="AO152" s="284" t="str">
        <f>IF($C152="","",IF(K$82="Faza inwest.",0,IFERROR(ROUND(SUM($G152:K152)*$E152,2),"")))</f>
        <v/>
      </c>
      <c r="AP152" s="284" t="str">
        <f>IF($C152="","",IF(L$82="Faza inwest.",0,IFERROR(ROUND(SUM($G152:L152)*$E152,2),"")))</f>
        <v/>
      </c>
      <c r="AQ152" s="284" t="str">
        <f>IF($C152="","",IF(M$82="Faza inwest.",0,IFERROR(ROUND(SUM($G152:M152)*$E152,2),"")))</f>
        <v/>
      </c>
      <c r="AR152" s="284" t="str">
        <f>IF($C152="","",IF(N$82="Faza inwest.",0,IFERROR(ROUND(SUM($G152:N152)*$E152,2),"")))</f>
        <v/>
      </c>
      <c r="AS152" s="284" t="str">
        <f>IF($C152="","",IF(O$82="Faza inwest.",0,IFERROR(ROUND(SUM($G152:O152)*$E152,2),"")))</f>
        <v/>
      </c>
      <c r="AT152" s="284" t="str">
        <f>IF($C152="","",IF(P$82="Faza inwest.",0,IFERROR(ROUND(SUM($G152:P152)*$E152,2),"")))</f>
        <v/>
      </c>
      <c r="AU152" s="284" t="str">
        <f>IF($C152="","",IF(Q$82="Faza inwest.",0,IFERROR(ROUND(SUM($G152:Q152)*$E152,2),"")))</f>
        <v/>
      </c>
      <c r="AV152" s="284" t="str">
        <f>IF($C152="","",IF(R$82="Faza inwest.",0,IFERROR(ROUND(SUM($G152:R152)*$E152,2),"")))</f>
        <v/>
      </c>
      <c r="AW152" s="284" t="str">
        <f>IF($C152="","",IF(S$82="Faza inwest.",0,IFERROR(ROUND(SUM($G152:S152)*$E152,2),"")))</f>
        <v/>
      </c>
      <c r="AX152" s="284" t="str">
        <f>IF($C152="","",IF(T$82="Faza inwest.",0,IFERROR(ROUND(SUM($G152:T152)*$E152,2),"")))</f>
        <v/>
      </c>
      <c r="AY152" s="284" t="str">
        <f>IF($C152="","",IF(U$82="Faza inwest.",0,IFERROR(ROUND(SUM($G152:U152)*$E152,2),"")))</f>
        <v/>
      </c>
      <c r="AZ152" s="284" t="str">
        <f>IF($C152="","",IF(V$82="Faza inwest.",0,IFERROR(ROUND(SUM($G152:V152)*$E152,2),"")))</f>
        <v/>
      </c>
      <c r="BA152" s="284" t="str">
        <f>IF($C152="","",IF(W$82="Faza inwest.",0,IFERROR(ROUND(SUM($G152:W152)*$E152,2),"")))</f>
        <v/>
      </c>
      <c r="BB152" s="284" t="str">
        <f>IF($C152="","",IF(X$82="Faza inwest.",0,IFERROR(ROUND(SUM($G152:X152)*$E152,2),"")))</f>
        <v/>
      </c>
      <c r="BC152" s="284" t="str">
        <f>IF($C152="","",IF(Y$82="Faza inwest.",0,IFERROR(ROUND(SUM($G152:Y152)*$E152,2),"")))</f>
        <v/>
      </c>
      <c r="BD152" s="284" t="str">
        <f>IF($C152="","",IF(Z$82="Faza inwest.",0,IFERROR(ROUND(SUM($G152:Z152)*$E152,2),"")))</f>
        <v/>
      </c>
      <c r="BE152" s="284" t="str">
        <f>IF($C152="","",IF(AA$82="Faza inwest.",0,IFERROR(ROUND(SUM($G152:AA152)*$E152,2),"")))</f>
        <v/>
      </c>
      <c r="BF152" s="284" t="str">
        <f>IF($C152="","",IF(AB$82="Faza inwest.",0,IFERROR(ROUND(SUM($G152:AB152)*$E152,2),"")))</f>
        <v/>
      </c>
      <c r="BG152" s="284" t="str">
        <f>IF($C152="","",IF(AC$82="Faza inwest.",0,IFERROR(ROUND(SUM($G152:AC152)*$E152,2),"")))</f>
        <v/>
      </c>
      <c r="BH152" s="284" t="str">
        <f>IF($C152="","",IF(AD$82="Faza inwest.",0,IFERROR(ROUND(SUM($G152:AD152)*$E152,2),"")))</f>
        <v/>
      </c>
      <c r="BI152" s="284" t="str">
        <f>IF($C152="","",IF(AE$82="Faza inwest.",0,IFERROR(ROUND(SUM($G152:AE152)*$E152,2),"")))</f>
        <v/>
      </c>
      <c r="BJ152" s="284" t="str">
        <f>IF($C152="","",IF(AF$82="Faza inwest.",0,IFERROR(ROUND(SUM($G152:AF152)*$E152,2),"")))</f>
        <v/>
      </c>
      <c r="BK152" s="284" t="str">
        <f>IF($C152="","",IF(AG$82="Faza inwest.",0,IFERROR(ROUND(SUM($G152:AG152)*$E152,2),"")))</f>
        <v/>
      </c>
      <c r="BL152" s="284" t="str">
        <f>IF($C152="","",IF(AH$82="Faza inwest.",0,IFERROR(ROUND(SUM($G152:AH152)*$E152,2),"")))</f>
        <v/>
      </c>
      <c r="BM152" s="284" t="str">
        <f>IF($C152="","",IF(AI$82="Faza inwest.",0,IFERROR(ROUND(SUM($G152:AI152)*$E152,2),"")))</f>
        <v/>
      </c>
      <c r="BN152" s="284" t="str">
        <f>IF($C152="","",IF(AJ$82="Faza inwest.",0,IFERROR(ROUND(SUM($G152:AJ152)*$E152,2),"")))</f>
        <v/>
      </c>
    </row>
    <row r="153" spans="1:66" s="93" customFormat="1">
      <c r="A153" s="126" t="str">
        <f t="shared" ref="A153" si="110">IF(A103="","",A103)</f>
        <v/>
      </c>
      <c r="B153" s="309" t="str">
        <f t="shared" si="72"/>
        <v/>
      </c>
      <c r="C153" s="310" t="str">
        <f t="shared" si="73"/>
        <v/>
      </c>
      <c r="D153" s="311" t="str">
        <f t="shared" ref="D153:E153" si="111">IF(D103="","",D103)</f>
        <v/>
      </c>
      <c r="E153" s="311" t="str">
        <f t="shared" si="111"/>
        <v/>
      </c>
      <c r="F153" s="312" t="s">
        <v>8</v>
      </c>
      <c r="G153" s="313" t="str">
        <f t="shared" si="97"/>
        <v/>
      </c>
      <c r="H153" s="313" t="str">
        <f t="shared" si="97"/>
        <v/>
      </c>
      <c r="I153" s="313" t="str">
        <f t="shared" si="97"/>
        <v/>
      </c>
      <c r="J153" s="313" t="str">
        <f t="shared" si="97"/>
        <v/>
      </c>
      <c r="K153" s="313" t="str">
        <f t="shared" si="97"/>
        <v/>
      </c>
      <c r="L153" s="313" t="str">
        <f t="shared" si="97"/>
        <v/>
      </c>
      <c r="M153" s="313" t="str">
        <f t="shared" si="97"/>
        <v/>
      </c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  <c r="Z153" s="313"/>
      <c r="AA153" s="313"/>
      <c r="AB153" s="313"/>
      <c r="AC153" s="313"/>
      <c r="AD153" s="313"/>
      <c r="AE153" s="313"/>
      <c r="AF153" s="313"/>
      <c r="AG153" s="313"/>
      <c r="AH153" s="313"/>
      <c r="AI153" s="313"/>
      <c r="AJ153" s="313"/>
      <c r="AK153" s="290" t="str">
        <f>IF($C153="","",IF(G$82="Faza inwest.",0,IFERROR(ROUND(SUM($G153:G153)*$E153,2),"")))</f>
        <v/>
      </c>
      <c r="AL153" s="290" t="str">
        <f>IF($C153="","",IF(H$82="Faza inwest.",0,IFERROR(ROUND(SUM($G153:H153)*$E153,2),"")))</f>
        <v/>
      </c>
      <c r="AM153" s="290" t="str">
        <f>IF($C153="","",IF(I$82="Faza inwest.",0,IFERROR(ROUND(SUM($G153:I153)*$E153,2),"")))</f>
        <v/>
      </c>
      <c r="AN153" s="290" t="str">
        <f>IF($C153="","",IF(J$82="Faza inwest.",0,IFERROR(ROUND(SUM($G153:J153)*$E153,2),"")))</f>
        <v/>
      </c>
      <c r="AO153" s="290" t="str">
        <f>IF($C153="","",IF(K$82="Faza inwest.",0,IFERROR(ROUND(SUM($G153:K153)*$E153,2),"")))</f>
        <v/>
      </c>
      <c r="AP153" s="290" t="str">
        <f>IF($C153="","",IF(L$82="Faza inwest.",0,IFERROR(ROUND(SUM($G153:L153)*$E153,2),"")))</f>
        <v/>
      </c>
      <c r="AQ153" s="290" t="str">
        <f>IF($C153="","",IF(M$82="Faza inwest.",0,IFERROR(ROUND(SUM($G153:M153)*$E153,2),"")))</f>
        <v/>
      </c>
      <c r="AR153" s="290" t="str">
        <f>IF($C153="","",IF(N$82="Faza inwest.",0,IFERROR(ROUND(SUM($G153:N153)*$E153,2),"")))</f>
        <v/>
      </c>
      <c r="AS153" s="290" t="str">
        <f>IF($C153="","",IF(O$82="Faza inwest.",0,IFERROR(ROUND(SUM($G153:O153)*$E153,2),"")))</f>
        <v/>
      </c>
      <c r="AT153" s="290" t="str">
        <f>IF($C153="","",IF(P$82="Faza inwest.",0,IFERROR(ROUND(SUM($G153:P153)*$E153,2),"")))</f>
        <v/>
      </c>
      <c r="AU153" s="290" t="str">
        <f>IF($C153="","",IF(Q$82="Faza inwest.",0,IFERROR(ROUND(SUM($G153:Q153)*$E153,2),"")))</f>
        <v/>
      </c>
      <c r="AV153" s="290" t="str">
        <f>IF($C153="","",IF(R$82="Faza inwest.",0,IFERROR(ROUND(SUM($G153:R153)*$E153,2),"")))</f>
        <v/>
      </c>
      <c r="AW153" s="290" t="str">
        <f>IF($C153="","",IF(S$82="Faza inwest.",0,IFERROR(ROUND(SUM($G153:S153)*$E153,2),"")))</f>
        <v/>
      </c>
      <c r="AX153" s="290" t="str">
        <f>IF($C153="","",IF(T$82="Faza inwest.",0,IFERROR(ROUND(SUM($G153:T153)*$E153,2),"")))</f>
        <v/>
      </c>
      <c r="AY153" s="290" t="str">
        <f>IF($C153="","",IF(U$82="Faza inwest.",0,IFERROR(ROUND(SUM($G153:U153)*$E153,2),"")))</f>
        <v/>
      </c>
      <c r="AZ153" s="290" t="str">
        <f>IF($C153="","",IF(V$82="Faza inwest.",0,IFERROR(ROUND(SUM($G153:V153)*$E153,2),"")))</f>
        <v/>
      </c>
      <c r="BA153" s="290" t="str">
        <f>IF($C153="","",IF(W$82="Faza inwest.",0,IFERROR(ROUND(SUM($G153:W153)*$E153,2),"")))</f>
        <v/>
      </c>
      <c r="BB153" s="290" t="str">
        <f>IF($C153="","",IF(X$82="Faza inwest.",0,IFERROR(ROUND(SUM($G153:X153)*$E153,2),"")))</f>
        <v/>
      </c>
      <c r="BC153" s="290" t="str">
        <f>IF($C153="","",IF(Y$82="Faza inwest.",0,IFERROR(ROUND(SUM($G153:Y153)*$E153,2),"")))</f>
        <v/>
      </c>
      <c r="BD153" s="290" t="str">
        <f>IF($C153="","",IF(Z$82="Faza inwest.",0,IFERROR(ROUND(SUM($G153:Z153)*$E153,2),"")))</f>
        <v/>
      </c>
      <c r="BE153" s="290" t="str">
        <f>IF($C153="","",IF(AA$82="Faza inwest.",0,IFERROR(ROUND(SUM($G153:AA153)*$E153,2),"")))</f>
        <v/>
      </c>
      <c r="BF153" s="290" t="str">
        <f>IF($C153="","",IF(AB$82="Faza inwest.",0,IFERROR(ROUND(SUM($G153:AB153)*$E153,2),"")))</f>
        <v/>
      </c>
      <c r="BG153" s="290" t="str">
        <f>IF($C153="","",IF(AC$82="Faza inwest.",0,IFERROR(ROUND(SUM($G153:AC153)*$E153,2),"")))</f>
        <v/>
      </c>
      <c r="BH153" s="290" t="str">
        <f>IF($C153="","",IF(AD$82="Faza inwest.",0,IFERROR(ROUND(SUM($G153:AD153)*$E153,2),"")))</f>
        <v/>
      </c>
      <c r="BI153" s="290" t="str">
        <f>IF($C153="","",IF(AE$82="Faza inwest.",0,IFERROR(ROUND(SUM($G153:AE153)*$E153,2),"")))</f>
        <v/>
      </c>
      <c r="BJ153" s="290" t="str">
        <f>IF($C153="","",IF(AF$82="Faza inwest.",0,IFERROR(ROUND(SUM($G153:AF153)*$E153,2),"")))</f>
        <v/>
      </c>
      <c r="BK153" s="290" t="str">
        <f>IF($C153="","",IF(AG$82="Faza inwest.",0,IFERROR(ROUND(SUM($G153:AG153)*$E153,2),"")))</f>
        <v/>
      </c>
      <c r="BL153" s="290" t="str">
        <f>IF($C153="","",IF(AH$82="Faza inwest.",0,IFERROR(ROUND(SUM($G153:AH153)*$E153,2),"")))</f>
        <v/>
      </c>
      <c r="BM153" s="290" t="str">
        <f>IF($C153="","",IF(AI$82="Faza inwest.",0,IFERROR(ROUND(SUM($G153:AI153)*$E153,2),"")))</f>
        <v/>
      </c>
      <c r="BN153" s="290" t="str">
        <f>IF($C153="","",IF(AJ$82="Faza inwest.",0,IFERROR(ROUND(SUM($G153:AJ153)*$E153,2),"")))</f>
        <v/>
      </c>
    </row>
    <row r="154" spans="1:66" s="92" customFormat="1">
      <c r="A154" s="314" t="s">
        <v>131</v>
      </c>
      <c r="B154" s="315" t="s">
        <v>174</v>
      </c>
      <c r="C154" s="316"/>
      <c r="D154" s="317"/>
      <c r="E154" s="317"/>
      <c r="F154" s="317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8"/>
      <c r="AK154" s="319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  <c r="BD154" s="320"/>
      <c r="BE154" s="320"/>
      <c r="BF154" s="320"/>
      <c r="BG154" s="320"/>
      <c r="BH154" s="320"/>
      <c r="BI154" s="320"/>
      <c r="BJ154" s="320"/>
      <c r="BK154" s="320"/>
      <c r="BL154" s="320"/>
      <c r="BM154" s="320"/>
      <c r="BN154" s="321"/>
    </row>
    <row r="155" spans="1:66" s="93" customFormat="1">
      <c r="A155" s="132" t="str">
        <f>IF(A106="","",A106)</f>
        <v/>
      </c>
      <c r="B155" s="299" t="str">
        <f>IF(B106="","",B106)</f>
        <v/>
      </c>
      <c r="C155" s="300" t="str">
        <f t="shared" ref="C155:C174" si="112">IF(SUM(G155:AJ155)=0,"",SUM(G155:AJ155))</f>
        <v/>
      </c>
      <c r="D155" s="301" t="str">
        <f t="shared" ref="D155:E155" si="113">IF(D106="","",D106)</f>
        <v/>
      </c>
      <c r="E155" s="301" t="str">
        <f t="shared" si="113"/>
        <v/>
      </c>
      <c r="F155" s="302" t="s">
        <v>8</v>
      </c>
      <c r="G155" s="303" t="str">
        <f t="shared" ref="G155:M164" si="114">IF(G$131="Faza inwest.","Nie dotyczy","")</f>
        <v/>
      </c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278" t="str">
        <f>IF($C155="","",IF(G$82="Faza inwest.",0,IFERROR(ROUND(SUM($G155:G155)*$E155,2),"")))</f>
        <v/>
      </c>
      <c r="AL155" s="278" t="str">
        <f>IF($C155="","",IF(H$82="Faza inwest.",0,IFERROR(ROUND(SUM($G155:H155)*$E155,2),"")))</f>
        <v/>
      </c>
      <c r="AM155" s="278" t="str">
        <f>IF($C155="","",IF(I$82="Faza inwest.",0,IFERROR(ROUND(SUM($G155:I155)*$E155,2),"")))</f>
        <v/>
      </c>
      <c r="AN155" s="278" t="str">
        <f>IF($C155="","",IF(J$82="Faza inwest.",0,IFERROR(ROUND(SUM($G155:J155)*$E155,2),"")))</f>
        <v/>
      </c>
      <c r="AO155" s="278" t="str">
        <f>IF($C155="","",IF(K$82="Faza inwest.",0,IFERROR(ROUND(SUM($G155:K155)*$E155,2),"")))</f>
        <v/>
      </c>
      <c r="AP155" s="278" t="str">
        <f>IF($C155="","",IF(L$82="Faza inwest.",0,IFERROR(ROUND(SUM($G155:L155)*$E155,2),"")))</f>
        <v/>
      </c>
      <c r="AQ155" s="278" t="str">
        <f>IF($C155="","",IF(M$82="Faza inwest.",0,IFERROR(ROUND(SUM($G155:M155)*$E155,2),"")))</f>
        <v/>
      </c>
      <c r="AR155" s="278" t="str">
        <f>IF($C155="","",IF(N$82="Faza inwest.",0,IFERROR(ROUND(SUM($G155:N155)*$E155,2),"")))</f>
        <v/>
      </c>
      <c r="AS155" s="278" t="str">
        <f>IF($C155="","",IF(O$82="Faza inwest.",0,IFERROR(ROUND(SUM($G155:O155)*$E155,2),"")))</f>
        <v/>
      </c>
      <c r="AT155" s="278" t="str">
        <f>IF($C155="","",IF(P$82="Faza inwest.",0,IFERROR(ROUND(SUM($G155:P155)*$E155,2),"")))</f>
        <v/>
      </c>
      <c r="AU155" s="278" t="str">
        <f>IF($C155="","",IF(Q$82="Faza inwest.",0,IFERROR(ROUND(SUM($G155:Q155)*$E155,2),"")))</f>
        <v/>
      </c>
      <c r="AV155" s="278" t="str">
        <f>IF($C155="","",IF(R$82="Faza inwest.",0,IFERROR(ROUND(SUM($G155:R155)*$E155,2),"")))</f>
        <v/>
      </c>
      <c r="AW155" s="278" t="str">
        <f>IF($C155="","",IF(S$82="Faza inwest.",0,IFERROR(ROUND(SUM($G155:S155)*$E155,2),"")))</f>
        <v/>
      </c>
      <c r="AX155" s="278" t="str">
        <f>IF($C155="","",IF(T$82="Faza inwest.",0,IFERROR(ROUND(SUM($G155:T155)*$E155,2),"")))</f>
        <v/>
      </c>
      <c r="AY155" s="278" t="str">
        <f>IF($C155="","",IF(U$82="Faza inwest.",0,IFERROR(ROUND(SUM($G155:U155)*$E155,2),"")))</f>
        <v/>
      </c>
      <c r="AZ155" s="278" t="str">
        <f>IF($C155="","",IF(V$82="Faza inwest.",0,IFERROR(ROUND(SUM($G155:V155)*$E155,2),"")))</f>
        <v/>
      </c>
      <c r="BA155" s="278" t="str">
        <f>IF($C155="","",IF(W$82="Faza inwest.",0,IFERROR(ROUND(SUM($G155:W155)*$E155,2),"")))</f>
        <v/>
      </c>
      <c r="BB155" s="278" t="str">
        <f>IF($C155="","",IF(X$82="Faza inwest.",0,IFERROR(ROUND(SUM($G155:X155)*$E155,2),"")))</f>
        <v/>
      </c>
      <c r="BC155" s="278" t="str">
        <f>IF($C155="","",IF(Y$82="Faza inwest.",0,IFERROR(ROUND(SUM($G155:Y155)*$E155,2),"")))</f>
        <v/>
      </c>
      <c r="BD155" s="278" t="str">
        <f>IF($C155="","",IF(Z$82="Faza inwest.",0,IFERROR(ROUND(SUM($G155:Z155)*$E155,2),"")))</f>
        <v/>
      </c>
      <c r="BE155" s="278" t="str">
        <f>IF($C155="","",IF(AA$82="Faza inwest.",0,IFERROR(ROUND(SUM($G155:AA155)*$E155,2),"")))</f>
        <v/>
      </c>
      <c r="BF155" s="278" t="str">
        <f>IF($C155="","",IF(AB$82="Faza inwest.",0,IFERROR(ROUND(SUM($G155:AB155)*$E155,2),"")))</f>
        <v/>
      </c>
      <c r="BG155" s="278" t="str">
        <f>IF($C155="","",IF(AC$82="Faza inwest.",0,IFERROR(ROUND(SUM($G155:AC155)*$E155,2),"")))</f>
        <v/>
      </c>
      <c r="BH155" s="278" t="str">
        <f>IF($C155="","",IF(AD$82="Faza inwest.",0,IFERROR(ROUND(SUM($G155:AD155)*$E155,2),"")))</f>
        <v/>
      </c>
      <c r="BI155" s="278" t="str">
        <f>IF($C155="","",IF(AE$82="Faza inwest.",0,IFERROR(ROUND(SUM($G155:AE155)*$E155,2),"")))</f>
        <v/>
      </c>
      <c r="BJ155" s="278" t="str">
        <f>IF($C155="","",IF(AF$82="Faza inwest.",0,IFERROR(ROUND(SUM($G155:AF155)*$E155,2),"")))</f>
        <v/>
      </c>
      <c r="BK155" s="278" t="str">
        <f>IF($C155="","",IF(AG$82="Faza inwest.",0,IFERROR(ROUND(SUM($G155:AG155)*$E155,2),"")))</f>
        <v/>
      </c>
      <c r="BL155" s="278" t="str">
        <f>IF($C155="","",IF(AH$82="Faza inwest.",0,IFERROR(ROUND(SUM($G155:AH155)*$E155,2),"")))</f>
        <v/>
      </c>
      <c r="BM155" s="278" t="str">
        <f>IF($C155="","",IF(AI$82="Faza inwest.",0,IFERROR(ROUND(SUM($G155:AI155)*$E155,2),"")))</f>
        <v/>
      </c>
      <c r="BN155" s="278" t="str">
        <f>IF($C155="","",IF(AJ$82="Faza inwest.",0,IFERROR(ROUND(SUM($G155:AJ155)*$E155,2),"")))</f>
        <v/>
      </c>
    </row>
    <row r="156" spans="1:66" s="93" customFormat="1">
      <c r="A156" s="126" t="str">
        <f t="shared" ref="A156" si="115">IF(A107="","",A107)</f>
        <v/>
      </c>
      <c r="B156" s="304" t="str">
        <f t="shared" ref="B156:B174" si="116">IF(B107="","",B107)</f>
        <v/>
      </c>
      <c r="C156" s="305" t="str">
        <f t="shared" si="112"/>
        <v/>
      </c>
      <c r="D156" s="306" t="str">
        <f t="shared" ref="D156:E156" si="117">IF(D107="","",D107)</f>
        <v/>
      </c>
      <c r="E156" s="306" t="str">
        <f t="shared" si="117"/>
        <v/>
      </c>
      <c r="F156" s="307" t="s">
        <v>8</v>
      </c>
      <c r="G156" s="308" t="str">
        <f t="shared" si="114"/>
        <v/>
      </c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284" t="str">
        <f>IF($C156="","",IF(G$82="Faza inwest.",0,IFERROR(ROUND(SUM($G156:G156)*$E156,2),"")))</f>
        <v/>
      </c>
      <c r="AL156" s="284" t="str">
        <f>IF($C156="","",IF(H$82="Faza inwest.",0,IFERROR(ROUND(SUM($G156:H156)*$E156,2),"")))</f>
        <v/>
      </c>
      <c r="AM156" s="284" t="str">
        <f>IF($C156="","",IF(I$82="Faza inwest.",0,IFERROR(ROUND(SUM($G156:I156)*$E156,2),"")))</f>
        <v/>
      </c>
      <c r="AN156" s="284" t="str">
        <f>IF($C156="","",IF(J$82="Faza inwest.",0,IFERROR(ROUND(SUM($G156:J156)*$E156,2),"")))</f>
        <v/>
      </c>
      <c r="AO156" s="284" t="str">
        <f>IF($C156="","",IF(K$82="Faza inwest.",0,IFERROR(ROUND(SUM($G156:K156)*$E156,2),"")))</f>
        <v/>
      </c>
      <c r="AP156" s="284" t="str">
        <f>IF($C156="","",IF(L$82="Faza inwest.",0,IFERROR(ROUND(SUM($G156:L156)*$E156,2),"")))</f>
        <v/>
      </c>
      <c r="AQ156" s="284" t="str">
        <f>IF($C156="","",IF(M$82="Faza inwest.",0,IFERROR(ROUND(SUM($G156:M156)*$E156,2),"")))</f>
        <v/>
      </c>
      <c r="AR156" s="284" t="str">
        <f>IF($C156="","",IF(N$82="Faza inwest.",0,IFERROR(ROUND(SUM($G156:N156)*$E156,2),"")))</f>
        <v/>
      </c>
      <c r="AS156" s="284" t="str">
        <f>IF($C156="","",IF(O$82="Faza inwest.",0,IFERROR(ROUND(SUM($G156:O156)*$E156,2),"")))</f>
        <v/>
      </c>
      <c r="AT156" s="284" t="str">
        <f>IF($C156="","",IF(P$82="Faza inwest.",0,IFERROR(ROUND(SUM($G156:P156)*$E156,2),"")))</f>
        <v/>
      </c>
      <c r="AU156" s="284" t="str">
        <f>IF($C156="","",IF(Q$82="Faza inwest.",0,IFERROR(ROUND(SUM($G156:Q156)*$E156,2),"")))</f>
        <v/>
      </c>
      <c r="AV156" s="284" t="str">
        <f>IF($C156="","",IF(R$82="Faza inwest.",0,IFERROR(ROUND(SUM($G156:R156)*$E156,2),"")))</f>
        <v/>
      </c>
      <c r="AW156" s="284" t="str">
        <f>IF($C156="","",IF(S$82="Faza inwest.",0,IFERROR(ROUND(SUM($G156:S156)*$E156,2),"")))</f>
        <v/>
      </c>
      <c r="AX156" s="284" t="str">
        <f>IF($C156="","",IF(T$82="Faza inwest.",0,IFERROR(ROUND(SUM($G156:T156)*$E156,2),"")))</f>
        <v/>
      </c>
      <c r="AY156" s="284" t="str">
        <f>IF($C156="","",IF(U$82="Faza inwest.",0,IFERROR(ROUND(SUM($G156:U156)*$E156,2),"")))</f>
        <v/>
      </c>
      <c r="AZ156" s="284" t="str">
        <f>IF($C156="","",IF(V$82="Faza inwest.",0,IFERROR(ROUND(SUM($G156:V156)*$E156,2),"")))</f>
        <v/>
      </c>
      <c r="BA156" s="284" t="str">
        <f>IF($C156="","",IF(W$82="Faza inwest.",0,IFERROR(ROUND(SUM($G156:W156)*$E156,2),"")))</f>
        <v/>
      </c>
      <c r="BB156" s="284" t="str">
        <f>IF($C156="","",IF(X$82="Faza inwest.",0,IFERROR(ROUND(SUM($G156:X156)*$E156,2),"")))</f>
        <v/>
      </c>
      <c r="BC156" s="284" t="str">
        <f>IF($C156="","",IF(Y$82="Faza inwest.",0,IFERROR(ROUND(SUM($G156:Y156)*$E156,2),"")))</f>
        <v/>
      </c>
      <c r="BD156" s="284" t="str">
        <f>IF($C156="","",IF(Z$82="Faza inwest.",0,IFERROR(ROUND(SUM($G156:Z156)*$E156,2),"")))</f>
        <v/>
      </c>
      <c r="BE156" s="284" t="str">
        <f>IF($C156="","",IF(AA$82="Faza inwest.",0,IFERROR(ROUND(SUM($G156:AA156)*$E156,2),"")))</f>
        <v/>
      </c>
      <c r="BF156" s="284" t="str">
        <f>IF($C156="","",IF(AB$82="Faza inwest.",0,IFERROR(ROUND(SUM($G156:AB156)*$E156,2),"")))</f>
        <v/>
      </c>
      <c r="BG156" s="284" t="str">
        <f>IF($C156="","",IF(AC$82="Faza inwest.",0,IFERROR(ROUND(SUM($G156:AC156)*$E156,2),"")))</f>
        <v/>
      </c>
      <c r="BH156" s="284" t="str">
        <f>IF($C156="","",IF(AD$82="Faza inwest.",0,IFERROR(ROUND(SUM($G156:AD156)*$E156,2),"")))</f>
        <v/>
      </c>
      <c r="BI156" s="284" t="str">
        <f>IF($C156="","",IF(AE$82="Faza inwest.",0,IFERROR(ROUND(SUM($G156:AE156)*$E156,2),"")))</f>
        <v/>
      </c>
      <c r="BJ156" s="284" t="str">
        <f>IF($C156="","",IF(AF$82="Faza inwest.",0,IFERROR(ROUND(SUM($G156:AF156)*$E156,2),"")))</f>
        <v/>
      </c>
      <c r="BK156" s="284" t="str">
        <f>IF($C156="","",IF(AG$82="Faza inwest.",0,IFERROR(ROUND(SUM($G156:AG156)*$E156,2),"")))</f>
        <v/>
      </c>
      <c r="BL156" s="284" t="str">
        <f>IF($C156="","",IF(AH$82="Faza inwest.",0,IFERROR(ROUND(SUM($G156:AH156)*$E156,2),"")))</f>
        <v/>
      </c>
      <c r="BM156" s="284" t="str">
        <f>IF($C156="","",IF(AI$82="Faza inwest.",0,IFERROR(ROUND(SUM($G156:AI156)*$E156,2),"")))</f>
        <v/>
      </c>
      <c r="BN156" s="284" t="str">
        <f>IF($C156="","",IF(AJ$82="Faza inwest.",0,IFERROR(ROUND(SUM($G156:AJ156)*$E156,2),"")))</f>
        <v/>
      </c>
    </row>
    <row r="157" spans="1:66" s="93" customFormat="1">
      <c r="A157" s="126" t="str">
        <f t="shared" ref="A157" si="118">IF(A108="","",A108)</f>
        <v/>
      </c>
      <c r="B157" s="304" t="str">
        <f t="shared" si="116"/>
        <v/>
      </c>
      <c r="C157" s="305" t="str">
        <f t="shared" si="112"/>
        <v/>
      </c>
      <c r="D157" s="306" t="str">
        <f t="shared" ref="D157:E157" si="119">IF(D108="","",D108)</f>
        <v/>
      </c>
      <c r="E157" s="306" t="str">
        <f t="shared" si="119"/>
        <v/>
      </c>
      <c r="F157" s="307" t="s">
        <v>8</v>
      </c>
      <c r="G157" s="308" t="str">
        <f t="shared" si="114"/>
        <v/>
      </c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284" t="str">
        <f>IF($C157="","",IF(G$82="Faza inwest.",0,IFERROR(ROUND(SUM($G157:G157)*$E157,2),"")))</f>
        <v/>
      </c>
      <c r="AL157" s="284" t="str">
        <f>IF($C157="","",IF(H$82="Faza inwest.",0,IFERROR(ROUND(SUM($G157:H157)*$E157,2),"")))</f>
        <v/>
      </c>
      <c r="AM157" s="284" t="str">
        <f>IF($C157="","",IF(I$82="Faza inwest.",0,IFERROR(ROUND(SUM($G157:I157)*$E157,2),"")))</f>
        <v/>
      </c>
      <c r="AN157" s="284" t="str">
        <f>IF($C157="","",IF(J$82="Faza inwest.",0,IFERROR(ROUND(SUM($G157:J157)*$E157,2),"")))</f>
        <v/>
      </c>
      <c r="AO157" s="284" t="str">
        <f>IF($C157="","",IF(K$82="Faza inwest.",0,IFERROR(ROUND(SUM($G157:K157)*$E157,2),"")))</f>
        <v/>
      </c>
      <c r="AP157" s="284" t="str">
        <f>IF($C157="","",IF(L$82="Faza inwest.",0,IFERROR(ROUND(SUM($G157:L157)*$E157,2),"")))</f>
        <v/>
      </c>
      <c r="AQ157" s="284" t="str">
        <f>IF($C157="","",IF(M$82="Faza inwest.",0,IFERROR(ROUND(SUM($G157:M157)*$E157,2),"")))</f>
        <v/>
      </c>
      <c r="AR157" s="284" t="str">
        <f>IF($C157="","",IF(N$82="Faza inwest.",0,IFERROR(ROUND(SUM($G157:N157)*$E157,2),"")))</f>
        <v/>
      </c>
      <c r="AS157" s="284" t="str">
        <f>IF($C157="","",IF(O$82="Faza inwest.",0,IFERROR(ROUND(SUM($G157:O157)*$E157,2),"")))</f>
        <v/>
      </c>
      <c r="AT157" s="284" t="str">
        <f>IF($C157="","",IF(P$82="Faza inwest.",0,IFERROR(ROUND(SUM($G157:P157)*$E157,2),"")))</f>
        <v/>
      </c>
      <c r="AU157" s="284" t="str">
        <f>IF($C157="","",IF(Q$82="Faza inwest.",0,IFERROR(ROUND(SUM($G157:Q157)*$E157,2),"")))</f>
        <v/>
      </c>
      <c r="AV157" s="284" t="str">
        <f>IF($C157="","",IF(R$82="Faza inwest.",0,IFERROR(ROUND(SUM($G157:R157)*$E157,2),"")))</f>
        <v/>
      </c>
      <c r="AW157" s="284" t="str">
        <f>IF($C157="","",IF(S$82="Faza inwest.",0,IFERROR(ROUND(SUM($G157:S157)*$E157,2),"")))</f>
        <v/>
      </c>
      <c r="AX157" s="284" t="str">
        <f>IF($C157="","",IF(T$82="Faza inwest.",0,IFERROR(ROUND(SUM($G157:T157)*$E157,2),"")))</f>
        <v/>
      </c>
      <c r="AY157" s="284" t="str">
        <f>IF($C157="","",IF(U$82="Faza inwest.",0,IFERROR(ROUND(SUM($G157:U157)*$E157,2),"")))</f>
        <v/>
      </c>
      <c r="AZ157" s="284" t="str">
        <f>IF($C157="","",IF(V$82="Faza inwest.",0,IFERROR(ROUND(SUM($G157:V157)*$E157,2),"")))</f>
        <v/>
      </c>
      <c r="BA157" s="284" t="str">
        <f>IF($C157="","",IF(W$82="Faza inwest.",0,IFERROR(ROUND(SUM($G157:W157)*$E157,2),"")))</f>
        <v/>
      </c>
      <c r="BB157" s="284" t="str">
        <f>IF($C157="","",IF(X$82="Faza inwest.",0,IFERROR(ROUND(SUM($G157:X157)*$E157,2),"")))</f>
        <v/>
      </c>
      <c r="BC157" s="284" t="str">
        <f>IF($C157="","",IF(Y$82="Faza inwest.",0,IFERROR(ROUND(SUM($G157:Y157)*$E157,2),"")))</f>
        <v/>
      </c>
      <c r="BD157" s="284" t="str">
        <f>IF($C157="","",IF(Z$82="Faza inwest.",0,IFERROR(ROUND(SUM($G157:Z157)*$E157,2),"")))</f>
        <v/>
      </c>
      <c r="BE157" s="284" t="str">
        <f>IF($C157="","",IF(AA$82="Faza inwest.",0,IFERROR(ROUND(SUM($G157:AA157)*$E157,2),"")))</f>
        <v/>
      </c>
      <c r="BF157" s="284" t="str">
        <f>IF($C157="","",IF(AB$82="Faza inwest.",0,IFERROR(ROUND(SUM($G157:AB157)*$E157,2),"")))</f>
        <v/>
      </c>
      <c r="BG157" s="284" t="str">
        <f>IF($C157="","",IF(AC$82="Faza inwest.",0,IFERROR(ROUND(SUM($G157:AC157)*$E157,2),"")))</f>
        <v/>
      </c>
      <c r="BH157" s="284" t="str">
        <f>IF($C157="","",IF(AD$82="Faza inwest.",0,IFERROR(ROUND(SUM($G157:AD157)*$E157,2),"")))</f>
        <v/>
      </c>
      <c r="BI157" s="284" t="str">
        <f>IF($C157="","",IF(AE$82="Faza inwest.",0,IFERROR(ROUND(SUM($G157:AE157)*$E157,2),"")))</f>
        <v/>
      </c>
      <c r="BJ157" s="284" t="str">
        <f>IF($C157="","",IF(AF$82="Faza inwest.",0,IFERROR(ROUND(SUM($G157:AF157)*$E157,2),"")))</f>
        <v/>
      </c>
      <c r="BK157" s="284" t="str">
        <f>IF($C157="","",IF(AG$82="Faza inwest.",0,IFERROR(ROUND(SUM($G157:AG157)*$E157,2),"")))</f>
        <v/>
      </c>
      <c r="BL157" s="284" t="str">
        <f>IF($C157="","",IF(AH$82="Faza inwest.",0,IFERROR(ROUND(SUM($G157:AH157)*$E157,2),"")))</f>
        <v/>
      </c>
      <c r="BM157" s="284" t="str">
        <f>IF($C157="","",IF(AI$82="Faza inwest.",0,IFERROR(ROUND(SUM($G157:AI157)*$E157,2),"")))</f>
        <v/>
      </c>
      <c r="BN157" s="284" t="str">
        <f>IF($C157="","",IF(AJ$82="Faza inwest.",0,IFERROR(ROUND(SUM($G157:AJ157)*$E157,2),"")))</f>
        <v/>
      </c>
    </row>
    <row r="158" spans="1:66" s="93" customFormat="1">
      <c r="A158" s="126" t="str">
        <f t="shared" ref="A158" si="120">IF(A109="","",A109)</f>
        <v/>
      </c>
      <c r="B158" s="304" t="str">
        <f t="shared" si="116"/>
        <v/>
      </c>
      <c r="C158" s="305" t="str">
        <f t="shared" si="112"/>
        <v/>
      </c>
      <c r="D158" s="306" t="str">
        <f t="shared" ref="D158:E158" si="121">IF(D109="","",D109)</f>
        <v/>
      </c>
      <c r="E158" s="306" t="str">
        <f t="shared" si="121"/>
        <v/>
      </c>
      <c r="F158" s="307" t="s">
        <v>8</v>
      </c>
      <c r="G158" s="308" t="str">
        <f t="shared" si="114"/>
        <v/>
      </c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284" t="str">
        <f>IF($C158="","",IF(G$82="Faza inwest.",0,IFERROR(ROUND(SUM($G158:G158)*$E158,2),"")))</f>
        <v/>
      </c>
      <c r="AL158" s="284" t="str">
        <f>IF($C158="","",IF(H$82="Faza inwest.",0,IFERROR(ROUND(SUM($G158:H158)*$E158,2),"")))</f>
        <v/>
      </c>
      <c r="AM158" s="284" t="str">
        <f>IF($C158="","",IF(I$82="Faza inwest.",0,IFERROR(ROUND(SUM($G158:I158)*$E158,2),"")))</f>
        <v/>
      </c>
      <c r="AN158" s="284" t="str">
        <f>IF($C158="","",IF(J$82="Faza inwest.",0,IFERROR(ROUND(SUM($G158:J158)*$E158,2),"")))</f>
        <v/>
      </c>
      <c r="AO158" s="284" t="str">
        <f>IF($C158="","",IF(K$82="Faza inwest.",0,IFERROR(ROUND(SUM($G158:K158)*$E158,2),"")))</f>
        <v/>
      </c>
      <c r="AP158" s="284" t="str">
        <f>IF($C158="","",IF(L$82="Faza inwest.",0,IFERROR(ROUND(SUM($G158:L158)*$E158,2),"")))</f>
        <v/>
      </c>
      <c r="AQ158" s="284" t="str">
        <f>IF($C158="","",IF(M$82="Faza inwest.",0,IFERROR(ROUND(SUM($G158:M158)*$E158,2),"")))</f>
        <v/>
      </c>
      <c r="AR158" s="284" t="str">
        <f>IF($C158="","",IF(N$82="Faza inwest.",0,IFERROR(ROUND(SUM($G158:N158)*$E158,2),"")))</f>
        <v/>
      </c>
      <c r="AS158" s="284" t="str">
        <f>IF($C158="","",IF(O$82="Faza inwest.",0,IFERROR(ROUND(SUM($G158:O158)*$E158,2),"")))</f>
        <v/>
      </c>
      <c r="AT158" s="284" t="str">
        <f>IF($C158="","",IF(P$82="Faza inwest.",0,IFERROR(ROUND(SUM($G158:P158)*$E158,2),"")))</f>
        <v/>
      </c>
      <c r="AU158" s="284" t="str">
        <f>IF($C158="","",IF(Q$82="Faza inwest.",0,IFERROR(ROUND(SUM($G158:Q158)*$E158,2),"")))</f>
        <v/>
      </c>
      <c r="AV158" s="284" t="str">
        <f>IF($C158="","",IF(R$82="Faza inwest.",0,IFERROR(ROUND(SUM($G158:R158)*$E158,2),"")))</f>
        <v/>
      </c>
      <c r="AW158" s="284" t="str">
        <f>IF($C158="","",IF(S$82="Faza inwest.",0,IFERROR(ROUND(SUM($G158:S158)*$E158,2),"")))</f>
        <v/>
      </c>
      <c r="AX158" s="284" t="str">
        <f>IF($C158="","",IF(T$82="Faza inwest.",0,IFERROR(ROUND(SUM($G158:T158)*$E158,2),"")))</f>
        <v/>
      </c>
      <c r="AY158" s="284" t="str">
        <f>IF($C158="","",IF(U$82="Faza inwest.",0,IFERROR(ROUND(SUM($G158:U158)*$E158,2),"")))</f>
        <v/>
      </c>
      <c r="AZ158" s="284" t="str">
        <f>IF($C158="","",IF(V$82="Faza inwest.",0,IFERROR(ROUND(SUM($G158:V158)*$E158,2),"")))</f>
        <v/>
      </c>
      <c r="BA158" s="284" t="str">
        <f>IF($C158="","",IF(W$82="Faza inwest.",0,IFERROR(ROUND(SUM($G158:W158)*$E158,2),"")))</f>
        <v/>
      </c>
      <c r="BB158" s="284" t="str">
        <f>IF($C158="","",IF(X$82="Faza inwest.",0,IFERROR(ROUND(SUM($G158:X158)*$E158,2),"")))</f>
        <v/>
      </c>
      <c r="BC158" s="284" t="str">
        <f>IF($C158="","",IF(Y$82="Faza inwest.",0,IFERROR(ROUND(SUM($G158:Y158)*$E158,2),"")))</f>
        <v/>
      </c>
      <c r="BD158" s="284" t="str">
        <f>IF($C158="","",IF(Z$82="Faza inwest.",0,IFERROR(ROUND(SUM($G158:Z158)*$E158,2),"")))</f>
        <v/>
      </c>
      <c r="BE158" s="284" t="str">
        <f>IF($C158="","",IF(AA$82="Faza inwest.",0,IFERROR(ROUND(SUM($G158:AA158)*$E158,2),"")))</f>
        <v/>
      </c>
      <c r="BF158" s="284" t="str">
        <f>IF($C158="","",IF(AB$82="Faza inwest.",0,IFERROR(ROUND(SUM($G158:AB158)*$E158,2),"")))</f>
        <v/>
      </c>
      <c r="BG158" s="284" t="str">
        <f>IF($C158="","",IF(AC$82="Faza inwest.",0,IFERROR(ROUND(SUM($G158:AC158)*$E158,2),"")))</f>
        <v/>
      </c>
      <c r="BH158" s="284" t="str">
        <f>IF($C158="","",IF(AD$82="Faza inwest.",0,IFERROR(ROUND(SUM($G158:AD158)*$E158,2),"")))</f>
        <v/>
      </c>
      <c r="BI158" s="284" t="str">
        <f>IF($C158="","",IF(AE$82="Faza inwest.",0,IFERROR(ROUND(SUM($G158:AE158)*$E158,2),"")))</f>
        <v/>
      </c>
      <c r="BJ158" s="284" t="str">
        <f>IF($C158="","",IF(AF$82="Faza inwest.",0,IFERROR(ROUND(SUM($G158:AF158)*$E158,2),"")))</f>
        <v/>
      </c>
      <c r="BK158" s="284" t="str">
        <f>IF($C158="","",IF(AG$82="Faza inwest.",0,IFERROR(ROUND(SUM($G158:AG158)*$E158,2),"")))</f>
        <v/>
      </c>
      <c r="BL158" s="284" t="str">
        <f>IF($C158="","",IF(AH$82="Faza inwest.",0,IFERROR(ROUND(SUM($G158:AH158)*$E158,2),"")))</f>
        <v/>
      </c>
      <c r="BM158" s="284" t="str">
        <f>IF($C158="","",IF(AI$82="Faza inwest.",0,IFERROR(ROUND(SUM($G158:AI158)*$E158,2),"")))</f>
        <v/>
      </c>
      <c r="BN158" s="284" t="str">
        <f>IF($C158="","",IF(AJ$82="Faza inwest.",0,IFERROR(ROUND(SUM($G158:AJ158)*$E158,2),"")))</f>
        <v/>
      </c>
    </row>
    <row r="159" spans="1:66" s="93" customFormat="1">
      <c r="A159" s="126" t="str">
        <f t="shared" ref="A159" si="122">IF(A110="","",A110)</f>
        <v/>
      </c>
      <c r="B159" s="304" t="str">
        <f t="shared" si="116"/>
        <v/>
      </c>
      <c r="C159" s="305" t="str">
        <f t="shared" si="112"/>
        <v/>
      </c>
      <c r="D159" s="306" t="str">
        <f t="shared" ref="D159:E159" si="123">IF(D110="","",D110)</f>
        <v/>
      </c>
      <c r="E159" s="306" t="str">
        <f t="shared" si="123"/>
        <v/>
      </c>
      <c r="F159" s="307" t="s">
        <v>8</v>
      </c>
      <c r="G159" s="308" t="str">
        <f t="shared" si="114"/>
        <v/>
      </c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284" t="str">
        <f>IF($C159="","",IF(G$82="Faza inwest.",0,IFERROR(ROUND(SUM($G159:G159)*$E159,2),"")))</f>
        <v/>
      </c>
      <c r="AL159" s="284" t="str">
        <f>IF($C159="","",IF(H$82="Faza inwest.",0,IFERROR(ROUND(SUM($G159:H159)*$E159,2),"")))</f>
        <v/>
      </c>
      <c r="AM159" s="284" t="str">
        <f>IF($C159="","",IF(I$82="Faza inwest.",0,IFERROR(ROUND(SUM($G159:I159)*$E159,2),"")))</f>
        <v/>
      </c>
      <c r="AN159" s="284" t="str">
        <f>IF($C159="","",IF(J$82="Faza inwest.",0,IFERROR(ROUND(SUM($G159:J159)*$E159,2),"")))</f>
        <v/>
      </c>
      <c r="AO159" s="284" t="str">
        <f>IF($C159="","",IF(K$82="Faza inwest.",0,IFERROR(ROUND(SUM($G159:K159)*$E159,2),"")))</f>
        <v/>
      </c>
      <c r="AP159" s="284" t="str">
        <f>IF($C159="","",IF(L$82="Faza inwest.",0,IFERROR(ROUND(SUM($G159:L159)*$E159,2),"")))</f>
        <v/>
      </c>
      <c r="AQ159" s="284" t="str">
        <f>IF($C159="","",IF(M$82="Faza inwest.",0,IFERROR(ROUND(SUM($G159:M159)*$E159,2),"")))</f>
        <v/>
      </c>
      <c r="AR159" s="284" t="str">
        <f>IF($C159="","",IF(N$82="Faza inwest.",0,IFERROR(ROUND(SUM($G159:N159)*$E159,2),"")))</f>
        <v/>
      </c>
      <c r="AS159" s="284" t="str">
        <f>IF($C159="","",IF(O$82="Faza inwest.",0,IFERROR(ROUND(SUM($G159:O159)*$E159,2),"")))</f>
        <v/>
      </c>
      <c r="AT159" s="284" t="str">
        <f>IF($C159="","",IF(P$82="Faza inwest.",0,IFERROR(ROUND(SUM($G159:P159)*$E159,2),"")))</f>
        <v/>
      </c>
      <c r="AU159" s="284" t="str">
        <f>IF($C159="","",IF(Q$82="Faza inwest.",0,IFERROR(ROUND(SUM($G159:Q159)*$E159,2),"")))</f>
        <v/>
      </c>
      <c r="AV159" s="284" t="str">
        <f>IF($C159="","",IF(R$82="Faza inwest.",0,IFERROR(ROUND(SUM($G159:R159)*$E159,2),"")))</f>
        <v/>
      </c>
      <c r="AW159" s="284" t="str">
        <f>IF($C159="","",IF(S$82="Faza inwest.",0,IFERROR(ROUND(SUM($G159:S159)*$E159,2),"")))</f>
        <v/>
      </c>
      <c r="AX159" s="284" t="str">
        <f>IF($C159="","",IF(T$82="Faza inwest.",0,IFERROR(ROUND(SUM($G159:T159)*$E159,2),"")))</f>
        <v/>
      </c>
      <c r="AY159" s="284" t="str">
        <f>IF($C159="","",IF(U$82="Faza inwest.",0,IFERROR(ROUND(SUM($G159:U159)*$E159,2),"")))</f>
        <v/>
      </c>
      <c r="AZ159" s="284" t="str">
        <f>IF($C159="","",IF(V$82="Faza inwest.",0,IFERROR(ROUND(SUM($G159:V159)*$E159,2),"")))</f>
        <v/>
      </c>
      <c r="BA159" s="284" t="str">
        <f>IF($C159="","",IF(W$82="Faza inwest.",0,IFERROR(ROUND(SUM($G159:W159)*$E159,2),"")))</f>
        <v/>
      </c>
      <c r="BB159" s="284" t="str">
        <f>IF($C159="","",IF(X$82="Faza inwest.",0,IFERROR(ROUND(SUM($G159:X159)*$E159,2),"")))</f>
        <v/>
      </c>
      <c r="BC159" s="284" t="str">
        <f>IF($C159="","",IF(Y$82="Faza inwest.",0,IFERROR(ROUND(SUM($G159:Y159)*$E159,2),"")))</f>
        <v/>
      </c>
      <c r="BD159" s="284" t="str">
        <f>IF($C159="","",IF(Z$82="Faza inwest.",0,IFERROR(ROUND(SUM($G159:Z159)*$E159,2),"")))</f>
        <v/>
      </c>
      <c r="BE159" s="284" t="str">
        <f>IF($C159="","",IF(AA$82="Faza inwest.",0,IFERROR(ROUND(SUM($G159:AA159)*$E159,2),"")))</f>
        <v/>
      </c>
      <c r="BF159" s="284" t="str">
        <f>IF($C159="","",IF(AB$82="Faza inwest.",0,IFERROR(ROUND(SUM($G159:AB159)*$E159,2),"")))</f>
        <v/>
      </c>
      <c r="BG159" s="284" t="str">
        <f>IF($C159="","",IF(AC$82="Faza inwest.",0,IFERROR(ROUND(SUM($G159:AC159)*$E159,2),"")))</f>
        <v/>
      </c>
      <c r="BH159" s="284" t="str">
        <f>IF($C159="","",IF(AD$82="Faza inwest.",0,IFERROR(ROUND(SUM($G159:AD159)*$E159,2),"")))</f>
        <v/>
      </c>
      <c r="BI159" s="284" t="str">
        <f>IF($C159="","",IF(AE$82="Faza inwest.",0,IFERROR(ROUND(SUM($G159:AE159)*$E159,2),"")))</f>
        <v/>
      </c>
      <c r="BJ159" s="284" t="str">
        <f>IF($C159="","",IF(AF$82="Faza inwest.",0,IFERROR(ROUND(SUM($G159:AF159)*$E159,2),"")))</f>
        <v/>
      </c>
      <c r="BK159" s="284" t="str">
        <f>IF($C159="","",IF(AG$82="Faza inwest.",0,IFERROR(ROUND(SUM($G159:AG159)*$E159,2),"")))</f>
        <v/>
      </c>
      <c r="BL159" s="284" t="str">
        <f>IF($C159="","",IF(AH$82="Faza inwest.",0,IFERROR(ROUND(SUM($G159:AH159)*$E159,2),"")))</f>
        <v/>
      </c>
      <c r="BM159" s="284" t="str">
        <f>IF($C159="","",IF(AI$82="Faza inwest.",0,IFERROR(ROUND(SUM($G159:AI159)*$E159,2),"")))</f>
        <v/>
      </c>
      <c r="BN159" s="284" t="str">
        <f>IF($C159="","",IF(AJ$82="Faza inwest.",0,IFERROR(ROUND(SUM($G159:AJ159)*$E159,2),"")))</f>
        <v/>
      </c>
    </row>
    <row r="160" spans="1:66" s="93" customFormat="1">
      <c r="A160" s="126" t="str">
        <f t="shared" ref="A160" si="124">IF(A111="","",A111)</f>
        <v/>
      </c>
      <c r="B160" s="304" t="str">
        <f t="shared" si="116"/>
        <v/>
      </c>
      <c r="C160" s="305" t="str">
        <f t="shared" si="112"/>
        <v/>
      </c>
      <c r="D160" s="306" t="str">
        <f t="shared" ref="D160:E160" si="125">IF(D111="","",D111)</f>
        <v/>
      </c>
      <c r="E160" s="306" t="str">
        <f t="shared" si="125"/>
        <v/>
      </c>
      <c r="F160" s="307" t="s">
        <v>8</v>
      </c>
      <c r="G160" s="308" t="str">
        <f t="shared" si="114"/>
        <v/>
      </c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284" t="str">
        <f>IF($C160="","",IF(G$82="Faza inwest.",0,IFERROR(ROUND(SUM($G160:G160)*$E160,2),"")))</f>
        <v/>
      </c>
      <c r="AL160" s="284" t="str">
        <f>IF($C160="","",IF(H$82="Faza inwest.",0,IFERROR(ROUND(SUM($G160:H160)*$E160,2),"")))</f>
        <v/>
      </c>
      <c r="AM160" s="284" t="str">
        <f>IF($C160="","",IF(I$82="Faza inwest.",0,IFERROR(ROUND(SUM($G160:I160)*$E160,2),"")))</f>
        <v/>
      </c>
      <c r="AN160" s="284" t="str">
        <f>IF($C160="","",IF(J$82="Faza inwest.",0,IFERROR(ROUND(SUM($G160:J160)*$E160,2),"")))</f>
        <v/>
      </c>
      <c r="AO160" s="284" t="str">
        <f>IF($C160="","",IF(K$82="Faza inwest.",0,IFERROR(ROUND(SUM($G160:K160)*$E160,2),"")))</f>
        <v/>
      </c>
      <c r="AP160" s="284" t="str">
        <f>IF($C160="","",IF(L$82="Faza inwest.",0,IFERROR(ROUND(SUM($G160:L160)*$E160,2),"")))</f>
        <v/>
      </c>
      <c r="AQ160" s="284" t="str">
        <f>IF($C160="","",IF(M$82="Faza inwest.",0,IFERROR(ROUND(SUM($G160:M160)*$E160,2),"")))</f>
        <v/>
      </c>
      <c r="AR160" s="284" t="str">
        <f>IF($C160="","",IF(N$82="Faza inwest.",0,IFERROR(ROUND(SUM($G160:N160)*$E160,2),"")))</f>
        <v/>
      </c>
      <c r="AS160" s="284" t="str">
        <f>IF($C160="","",IF(O$82="Faza inwest.",0,IFERROR(ROUND(SUM($G160:O160)*$E160,2),"")))</f>
        <v/>
      </c>
      <c r="AT160" s="284" t="str">
        <f>IF($C160="","",IF(P$82="Faza inwest.",0,IFERROR(ROUND(SUM($G160:P160)*$E160,2),"")))</f>
        <v/>
      </c>
      <c r="AU160" s="284" t="str">
        <f>IF($C160="","",IF(Q$82="Faza inwest.",0,IFERROR(ROUND(SUM($G160:Q160)*$E160,2),"")))</f>
        <v/>
      </c>
      <c r="AV160" s="284" t="str">
        <f>IF($C160="","",IF(R$82="Faza inwest.",0,IFERROR(ROUND(SUM($G160:R160)*$E160,2),"")))</f>
        <v/>
      </c>
      <c r="AW160" s="284" t="str">
        <f>IF($C160="","",IF(S$82="Faza inwest.",0,IFERROR(ROUND(SUM($G160:S160)*$E160,2),"")))</f>
        <v/>
      </c>
      <c r="AX160" s="284" t="str">
        <f>IF($C160="","",IF(T$82="Faza inwest.",0,IFERROR(ROUND(SUM($G160:T160)*$E160,2),"")))</f>
        <v/>
      </c>
      <c r="AY160" s="284" t="str">
        <f>IF($C160="","",IF(U$82="Faza inwest.",0,IFERROR(ROUND(SUM($G160:U160)*$E160,2),"")))</f>
        <v/>
      </c>
      <c r="AZ160" s="284" t="str">
        <f>IF($C160="","",IF(V$82="Faza inwest.",0,IFERROR(ROUND(SUM($G160:V160)*$E160,2),"")))</f>
        <v/>
      </c>
      <c r="BA160" s="284" t="str">
        <f>IF($C160="","",IF(W$82="Faza inwest.",0,IFERROR(ROUND(SUM($G160:W160)*$E160,2),"")))</f>
        <v/>
      </c>
      <c r="BB160" s="284" t="str">
        <f>IF($C160="","",IF(X$82="Faza inwest.",0,IFERROR(ROUND(SUM($G160:X160)*$E160,2),"")))</f>
        <v/>
      </c>
      <c r="BC160" s="284" t="str">
        <f>IF($C160="","",IF(Y$82="Faza inwest.",0,IFERROR(ROUND(SUM($G160:Y160)*$E160,2),"")))</f>
        <v/>
      </c>
      <c r="BD160" s="284" t="str">
        <f>IF($C160="","",IF(Z$82="Faza inwest.",0,IFERROR(ROUND(SUM($G160:Z160)*$E160,2),"")))</f>
        <v/>
      </c>
      <c r="BE160" s="284" t="str">
        <f>IF($C160="","",IF(AA$82="Faza inwest.",0,IFERROR(ROUND(SUM($G160:AA160)*$E160,2),"")))</f>
        <v/>
      </c>
      <c r="BF160" s="284" t="str">
        <f>IF($C160="","",IF(AB$82="Faza inwest.",0,IFERROR(ROUND(SUM($G160:AB160)*$E160,2),"")))</f>
        <v/>
      </c>
      <c r="BG160" s="284" t="str">
        <f>IF($C160="","",IF(AC$82="Faza inwest.",0,IFERROR(ROUND(SUM($G160:AC160)*$E160,2),"")))</f>
        <v/>
      </c>
      <c r="BH160" s="284" t="str">
        <f>IF($C160="","",IF(AD$82="Faza inwest.",0,IFERROR(ROUND(SUM($G160:AD160)*$E160,2),"")))</f>
        <v/>
      </c>
      <c r="BI160" s="284" t="str">
        <f>IF($C160="","",IF(AE$82="Faza inwest.",0,IFERROR(ROUND(SUM($G160:AE160)*$E160,2),"")))</f>
        <v/>
      </c>
      <c r="BJ160" s="284" t="str">
        <f>IF($C160="","",IF(AF$82="Faza inwest.",0,IFERROR(ROUND(SUM($G160:AF160)*$E160,2),"")))</f>
        <v/>
      </c>
      <c r="BK160" s="284" t="str">
        <f>IF($C160="","",IF(AG$82="Faza inwest.",0,IFERROR(ROUND(SUM($G160:AG160)*$E160,2),"")))</f>
        <v/>
      </c>
      <c r="BL160" s="284" t="str">
        <f>IF($C160="","",IF(AH$82="Faza inwest.",0,IFERROR(ROUND(SUM($G160:AH160)*$E160,2),"")))</f>
        <v/>
      </c>
      <c r="BM160" s="284" t="str">
        <f>IF($C160="","",IF(AI$82="Faza inwest.",0,IFERROR(ROUND(SUM($G160:AI160)*$E160,2),"")))</f>
        <v/>
      </c>
      <c r="BN160" s="284" t="str">
        <f>IF($C160="","",IF(AJ$82="Faza inwest.",0,IFERROR(ROUND(SUM($G160:AJ160)*$E160,2),"")))</f>
        <v/>
      </c>
    </row>
    <row r="161" spans="1:66" s="93" customFormat="1">
      <c r="A161" s="126" t="str">
        <f t="shared" ref="A161" si="126">IF(A112="","",A112)</f>
        <v/>
      </c>
      <c r="B161" s="304" t="str">
        <f t="shared" si="116"/>
        <v/>
      </c>
      <c r="C161" s="305" t="str">
        <f t="shared" si="112"/>
        <v/>
      </c>
      <c r="D161" s="306" t="str">
        <f t="shared" ref="D161:E161" si="127">IF(D112="","",D112)</f>
        <v/>
      </c>
      <c r="E161" s="306" t="str">
        <f t="shared" si="127"/>
        <v/>
      </c>
      <c r="F161" s="307" t="s">
        <v>8</v>
      </c>
      <c r="G161" s="308" t="str">
        <f t="shared" si="114"/>
        <v/>
      </c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284" t="str">
        <f>IF($C161="","",IF(G$82="Faza inwest.",0,IFERROR(ROUND(SUM($G161:G161)*$E161,2),"")))</f>
        <v/>
      </c>
      <c r="AL161" s="284" t="str">
        <f>IF($C161="","",IF(H$82="Faza inwest.",0,IFERROR(ROUND(SUM($G161:H161)*$E161,2),"")))</f>
        <v/>
      </c>
      <c r="AM161" s="284" t="str">
        <f>IF($C161="","",IF(I$82="Faza inwest.",0,IFERROR(ROUND(SUM($G161:I161)*$E161,2),"")))</f>
        <v/>
      </c>
      <c r="AN161" s="284" t="str">
        <f>IF($C161="","",IF(J$82="Faza inwest.",0,IFERROR(ROUND(SUM($G161:J161)*$E161,2),"")))</f>
        <v/>
      </c>
      <c r="AO161" s="284" t="str">
        <f>IF($C161="","",IF(K$82="Faza inwest.",0,IFERROR(ROUND(SUM($G161:K161)*$E161,2),"")))</f>
        <v/>
      </c>
      <c r="AP161" s="284" t="str">
        <f>IF($C161="","",IF(L$82="Faza inwest.",0,IFERROR(ROUND(SUM($G161:L161)*$E161,2),"")))</f>
        <v/>
      </c>
      <c r="AQ161" s="284" t="str">
        <f>IF($C161="","",IF(M$82="Faza inwest.",0,IFERROR(ROUND(SUM($G161:M161)*$E161,2),"")))</f>
        <v/>
      </c>
      <c r="AR161" s="284" t="str">
        <f>IF($C161="","",IF(N$82="Faza inwest.",0,IFERROR(ROUND(SUM($G161:N161)*$E161,2),"")))</f>
        <v/>
      </c>
      <c r="AS161" s="284" t="str">
        <f>IF($C161="","",IF(O$82="Faza inwest.",0,IFERROR(ROUND(SUM($G161:O161)*$E161,2),"")))</f>
        <v/>
      </c>
      <c r="AT161" s="284" t="str">
        <f>IF($C161="","",IF(P$82="Faza inwest.",0,IFERROR(ROUND(SUM($G161:P161)*$E161,2),"")))</f>
        <v/>
      </c>
      <c r="AU161" s="284" t="str">
        <f>IF($C161="","",IF(Q$82="Faza inwest.",0,IFERROR(ROUND(SUM($G161:Q161)*$E161,2),"")))</f>
        <v/>
      </c>
      <c r="AV161" s="284" t="str">
        <f>IF($C161="","",IF(R$82="Faza inwest.",0,IFERROR(ROUND(SUM($G161:R161)*$E161,2),"")))</f>
        <v/>
      </c>
      <c r="AW161" s="284" t="str">
        <f>IF($C161="","",IF(S$82="Faza inwest.",0,IFERROR(ROUND(SUM($G161:S161)*$E161,2),"")))</f>
        <v/>
      </c>
      <c r="AX161" s="284" t="str">
        <f>IF($C161="","",IF(T$82="Faza inwest.",0,IFERROR(ROUND(SUM($G161:T161)*$E161,2),"")))</f>
        <v/>
      </c>
      <c r="AY161" s="284" t="str">
        <f>IF($C161="","",IF(U$82="Faza inwest.",0,IFERROR(ROUND(SUM($G161:U161)*$E161,2),"")))</f>
        <v/>
      </c>
      <c r="AZ161" s="284" t="str">
        <f>IF($C161="","",IF(V$82="Faza inwest.",0,IFERROR(ROUND(SUM($G161:V161)*$E161,2),"")))</f>
        <v/>
      </c>
      <c r="BA161" s="284" t="str">
        <f>IF($C161="","",IF(W$82="Faza inwest.",0,IFERROR(ROUND(SUM($G161:W161)*$E161,2),"")))</f>
        <v/>
      </c>
      <c r="BB161" s="284" t="str">
        <f>IF($C161="","",IF(X$82="Faza inwest.",0,IFERROR(ROUND(SUM($G161:X161)*$E161,2),"")))</f>
        <v/>
      </c>
      <c r="BC161" s="284" t="str">
        <f>IF($C161="","",IF(Y$82="Faza inwest.",0,IFERROR(ROUND(SUM($G161:Y161)*$E161,2),"")))</f>
        <v/>
      </c>
      <c r="BD161" s="284" t="str">
        <f>IF($C161="","",IF(Z$82="Faza inwest.",0,IFERROR(ROUND(SUM($G161:Z161)*$E161,2),"")))</f>
        <v/>
      </c>
      <c r="BE161" s="284" t="str">
        <f>IF($C161="","",IF(AA$82="Faza inwest.",0,IFERROR(ROUND(SUM($G161:AA161)*$E161,2),"")))</f>
        <v/>
      </c>
      <c r="BF161" s="284" t="str">
        <f>IF($C161="","",IF(AB$82="Faza inwest.",0,IFERROR(ROUND(SUM($G161:AB161)*$E161,2),"")))</f>
        <v/>
      </c>
      <c r="BG161" s="284" t="str">
        <f>IF($C161="","",IF(AC$82="Faza inwest.",0,IFERROR(ROUND(SUM($G161:AC161)*$E161,2),"")))</f>
        <v/>
      </c>
      <c r="BH161" s="284" t="str">
        <f>IF($C161="","",IF(AD$82="Faza inwest.",0,IFERROR(ROUND(SUM($G161:AD161)*$E161,2),"")))</f>
        <v/>
      </c>
      <c r="BI161" s="284" t="str">
        <f>IF($C161="","",IF(AE$82="Faza inwest.",0,IFERROR(ROUND(SUM($G161:AE161)*$E161,2),"")))</f>
        <v/>
      </c>
      <c r="BJ161" s="284" t="str">
        <f>IF($C161="","",IF(AF$82="Faza inwest.",0,IFERROR(ROUND(SUM($G161:AF161)*$E161,2),"")))</f>
        <v/>
      </c>
      <c r="BK161" s="284" t="str">
        <f>IF($C161="","",IF(AG$82="Faza inwest.",0,IFERROR(ROUND(SUM($G161:AG161)*$E161,2),"")))</f>
        <v/>
      </c>
      <c r="BL161" s="284" t="str">
        <f>IF($C161="","",IF(AH$82="Faza inwest.",0,IFERROR(ROUND(SUM($G161:AH161)*$E161,2),"")))</f>
        <v/>
      </c>
      <c r="BM161" s="284" t="str">
        <f>IF($C161="","",IF(AI$82="Faza inwest.",0,IFERROR(ROUND(SUM($G161:AI161)*$E161,2),"")))</f>
        <v/>
      </c>
      <c r="BN161" s="284" t="str">
        <f>IF($C161="","",IF(AJ$82="Faza inwest.",0,IFERROR(ROUND(SUM($G161:AJ161)*$E161,2),"")))</f>
        <v/>
      </c>
    </row>
    <row r="162" spans="1:66" s="93" customFormat="1">
      <c r="A162" s="126" t="str">
        <f t="shared" ref="A162" si="128">IF(A113="","",A113)</f>
        <v/>
      </c>
      <c r="B162" s="304" t="str">
        <f t="shared" si="116"/>
        <v/>
      </c>
      <c r="C162" s="305" t="str">
        <f t="shared" si="112"/>
        <v/>
      </c>
      <c r="D162" s="306" t="str">
        <f t="shared" ref="D162:E162" si="129">IF(D113="","",D113)</f>
        <v/>
      </c>
      <c r="E162" s="306" t="str">
        <f t="shared" si="129"/>
        <v/>
      </c>
      <c r="F162" s="307" t="s">
        <v>8</v>
      </c>
      <c r="G162" s="308" t="str">
        <f t="shared" si="114"/>
        <v/>
      </c>
      <c r="H162" s="308" t="str">
        <f t="shared" si="114"/>
        <v/>
      </c>
      <c r="I162" s="308" t="str">
        <f t="shared" si="114"/>
        <v/>
      </c>
      <c r="J162" s="308" t="str">
        <f t="shared" si="114"/>
        <v/>
      </c>
      <c r="K162" s="308" t="str">
        <f t="shared" si="114"/>
        <v/>
      </c>
      <c r="L162" s="308" t="str">
        <f t="shared" si="114"/>
        <v/>
      </c>
      <c r="M162" s="308" t="str">
        <f t="shared" si="114"/>
        <v/>
      </c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284" t="str">
        <f>IF($C162="","",IF(G$82="Faza inwest.",0,IFERROR(ROUND(SUM($G162:G162)*$E162,2),"")))</f>
        <v/>
      </c>
      <c r="AL162" s="284" t="str">
        <f>IF($C162="","",IF(H$82="Faza inwest.",0,IFERROR(ROUND(SUM($G162:H162)*$E162,2),"")))</f>
        <v/>
      </c>
      <c r="AM162" s="284" t="str">
        <f>IF($C162="","",IF(I$82="Faza inwest.",0,IFERROR(ROUND(SUM($G162:I162)*$E162,2),"")))</f>
        <v/>
      </c>
      <c r="AN162" s="284" t="str">
        <f>IF($C162="","",IF(J$82="Faza inwest.",0,IFERROR(ROUND(SUM($G162:J162)*$E162,2),"")))</f>
        <v/>
      </c>
      <c r="AO162" s="284" t="str">
        <f>IF($C162="","",IF(K$82="Faza inwest.",0,IFERROR(ROUND(SUM($G162:K162)*$E162,2),"")))</f>
        <v/>
      </c>
      <c r="AP162" s="284" t="str">
        <f>IF($C162="","",IF(L$82="Faza inwest.",0,IFERROR(ROUND(SUM($G162:L162)*$E162,2),"")))</f>
        <v/>
      </c>
      <c r="AQ162" s="284" t="str">
        <f>IF($C162="","",IF(M$82="Faza inwest.",0,IFERROR(ROUND(SUM($G162:M162)*$E162,2),"")))</f>
        <v/>
      </c>
      <c r="AR162" s="284" t="str">
        <f>IF($C162="","",IF(N$82="Faza inwest.",0,IFERROR(ROUND(SUM($G162:N162)*$E162,2),"")))</f>
        <v/>
      </c>
      <c r="AS162" s="284" t="str">
        <f>IF($C162="","",IF(O$82="Faza inwest.",0,IFERROR(ROUND(SUM($G162:O162)*$E162,2),"")))</f>
        <v/>
      </c>
      <c r="AT162" s="284" t="str">
        <f>IF($C162="","",IF(P$82="Faza inwest.",0,IFERROR(ROUND(SUM($G162:P162)*$E162,2),"")))</f>
        <v/>
      </c>
      <c r="AU162" s="284" t="str">
        <f>IF($C162="","",IF(Q$82="Faza inwest.",0,IFERROR(ROUND(SUM($G162:Q162)*$E162,2),"")))</f>
        <v/>
      </c>
      <c r="AV162" s="284" t="str">
        <f>IF($C162="","",IF(R$82="Faza inwest.",0,IFERROR(ROUND(SUM($G162:R162)*$E162,2),"")))</f>
        <v/>
      </c>
      <c r="AW162" s="284" t="str">
        <f>IF($C162="","",IF(S$82="Faza inwest.",0,IFERROR(ROUND(SUM($G162:S162)*$E162,2),"")))</f>
        <v/>
      </c>
      <c r="AX162" s="284" t="str">
        <f>IF($C162="","",IF(T$82="Faza inwest.",0,IFERROR(ROUND(SUM($G162:T162)*$E162,2),"")))</f>
        <v/>
      </c>
      <c r="AY162" s="284" t="str">
        <f>IF($C162="","",IF(U$82="Faza inwest.",0,IFERROR(ROUND(SUM($G162:U162)*$E162,2),"")))</f>
        <v/>
      </c>
      <c r="AZ162" s="284" t="str">
        <f>IF($C162="","",IF(V$82="Faza inwest.",0,IFERROR(ROUND(SUM($G162:V162)*$E162,2),"")))</f>
        <v/>
      </c>
      <c r="BA162" s="284" t="str">
        <f>IF($C162="","",IF(W$82="Faza inwest.",0,IFERROR(ROUND(SUM($G162:W162)*$E162,2),"")))</f>
        <v/>
      </c>
      <c r="BB162" s="284" t="str">
        <f>IF($C162="","",IF(X$82="Faza inwest.",0,IFERROR(ROUND(SUM($G162:X162)*$E162,2),"")))</f>
        <v/>
      </c>
      <c r="BC162" s="284" t="str">
        <f>IF($C162="","",IF(Y$82="Faza inwest.",0,IFERROR(ROUND(SUM($G162:Y162)*$E162,2),"")))</f>
        <v/>
      </c>
      <c r="BD162" s="284" t="str">
        <f>IF($C162="","",IF(Z$82="Faza inwest.",0,IFERROR(ROUND(SUM($G162:Z162)*$E162,2),"")))</f>
        <v/>
      </c>
      <c r="BE162" s="284" t="str">
        <f>IF($C162="","",IF(AA$82="Faza inwest.",0,IFERROR(ROUND(SUM($G162:AA162)*$E162,2),"")))</f>
        <v/>
      </c>
      <c r="BF162" s="284" t="str">
        <f>IF($C162="","",IF(AB$82="Faza inwest.",0,IFERROR(ROUND(SUM($G162:AB162)*$E162,2),"")))</f>
        <v/>
      </c>
      <c r="BG162" s="284" t="str">
        <f>IF($C162="","",IF(AC$82="Faza inwest.",0,IFERROR(ROUND(SUM($G162:AC162)*$E162,2),"")))</f>
        <v/>
      </c>
      <c r="BH162" s="284" t="str">
        <f>IF($C162="","",IF(AD$82="Faza inwest.",0,IFERROR(ROUND(SUM($G162:AD162)*$E162,2),"")))</f>
        <v/>
      </c>
      <c r="BI162" s="284" t="str">
        <f>IF($C162="","",IF(AE$82="Faza inwest.",0,IFERROR(ROUND(SUM($G162:AE162)*$E162,2),"")))</f>
        <v/>
      </c>
      <c r="BJ162" s="284" t="str">
        <f>IF($C162="","",IF(AF$82="Faza inwest.",0,IFERROR(ROUND(SUM($G162:AF162)*$E162,2),"")))</f>
        <v/>
      </c>
      <c r="BK162" s="284" t="str">
        <f>IF($C162="","",IF(AG$82="Faza inwest.",0,IFERROR(ROUND(SUM($G162:AG162)*$E162,2),"")))</f>
        <v/>
      </c>
      <c r="BL162" s="284" t="str">
        <f>IF($C162="","",IF(AH$82="Faza inwest.",0,IFERROR(ROUND(SUM($G162:AH162)*$E162,2),"")))</f>
        <v/>
      </c>
      <c r="BM162" s="284" t="str">
        <f>IF($C162="","",IF(AI$82="Faza inwest.",0,IFERROR(ROUND(SUM($G162:AI162)*$E162,2),"")))</f>
        <v/>
      </c>
      <c r="BN162" s="284" t="str">
        <f>IF($C162="","",IF(AJ$82="Faza inwest.",0,IFERROR(ROUND(SUM($G162:AJ162)*$E162,2),"")))</f>
        <v/>
      </c>
    </row>
    <row r="163" spans="1:66" s="93" customFormat="1">
      <c r="A163" s="126" t="str">
        <f t="shared" ref="A163" si="130">IF(A114="","",A114)</f>
        <v/>
      </c>
      <c r="B163" s="304" t="str">
        <f t="shared" si="116"/>
        <v/>
      </c>
      <c r="C163" s="305" t="str">
        <f t="shared" si="112"/>
        <v/>
      </c>
      <c r="D163" s="306" t="str">
        <f t="shared" ref="D163:E163" si="131">IF(D114="","",D114)</f>
        <v/>
      </c>
      <c r="E163" s="306" t="str">
        <f t="shared" si="131"/>
        <v/>
      </c>
      <c r="F163" s="307" t="s">
        <v>8</v>
      </c>
      <c r="G163" s="308" t="str">
        <f t="shared" si="114"/>
        <v/>
      </c>
      <c r="H163" s="308" t="str">
        <f t="shared" si="114"/>
        <v/>
      </c>
      <c r="I163" s="308" t="str">
        <f t="shared" si="114"/>
        <v/>
      </c>
      <c r="J163" s="308" t="str">
        <f t="shared" si="114"/>
        <v/>
      </c>
      <c r="K163" s="308" t="str">
        <f t="shared" si="114"/>
        <v/>
      </c>
      <c r="L163" s="308" t="str">
        <f t="shared" si="114"/>
        <v/>
      </c>
      <c r="M163" s="308" t="str">
        <f t="shared" si="114"/>
        <v/>
      </c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284" t="str">
        <f>IF($C163="","",IF(G$82="Faza inwest.",0,IFERROR(ROUND(SUM($G163:G163)*$E163,2),"")))</f>
        <v/>
      </c>
      <c r="AL163" s="284" t="str">
        <f>IF($C163="","",IF(H$82="Faza inwest.",0,IFERROR(ROUND(SUM($G163:H163)*$E163,2),"")))</f>
        <v/>
      </c>
      <c r="AM163" s="284" t="str">
        <f>IF($C163="","",IF(I$82="Faza inwest.",0,IFERROR(ROUND(SUM($G163:I163)*$E163,2),"")))</f>
        <v/>
      </c>
      <c r="AN163" s="284" t="str">
        <f>IF($C163="","",IF(J$82="Faza inwest.",0,IFERROR(ROUND(SUM($G163:J163)*$E163,2),"")))</f>
        <v/>
      </c>
      <c r="AO163" s="284" t="str">
        <f>IF($C163="","",IF(K$82="Faza inwest.",0,IFERROR(ROUND(SUM($G163:K163)*$E163,2),"")))</f>
        <v/>
      </c>
      <c r="AP163" s="284" t="str">
        <f>IF($C163="","",IF(L$82="Faza inwest.",0,IFERROR(ROUND(SUM($G163:L163)*$E163,2),"")))</f>
        <v/>
      </c>
      <c r="AQ163" s="284" t="str">
        <f>IF($C163="","",IF(M$82="Faza inwest.",0,IFERROR(ROUND(SUM($G163:M163)*$E163,2),"")))</f>
        <v/>
      </c>
      <c r="AR163" s="284" t="str">
        <f>IF($C163="","",IF(N$82="Faza inwest.",0,IFERROR(ROUND(SUM($G163:N163)*$E163,2),"")))</f>
        <v/>
      </c>
      <c r="AS163" s="284" t="str">
        <f>IF($C163="","",IF(O$82="Faza inwest.",0,IFERROR(ROUND(SUM($G163:O163)*$E163,2),"")))</f>
        <v/>
      </c>
      <c r="AT163" s="284" t="str">
        <f>IF($C163="","",IF(P$82="Faza inwest.",0,IFERROR(ROUND(SUM($G163:P163)*$E163,2),"")))</f>
        <v/>
      </c>
      <c r="AU163" s="284" t="str">
        <f>IF($C163="","",IF(Q$82="Faza inwest.",0,IFERROR(ROUND(SUM($G163:Q163)*$E163,2),"")))</f>
        <v/>
      </c>
      <c r="AV163" s="284" t="str">
        <f>IF($C163="","",IF(R$82="Faza inwest.",0,IFERROR(ROUND(SUM($G163:R163)*$E163,2),"")))</f>
        <v/>
      </c>
      <c r="AW163" s="284" t="str">
        <f>IF($C163="","",IF(S$82="Faza inwest.",0,IFERROR(ROUND(SUM($G163:S163)*$E163,2),"")))</f>
        <v/>
      </c>
      <c r="AX163" s="284" t="str">
        <f>IF($C163="","",IF(T$82="Faza inwest.",0,IFERROR(ROUND(SUM($G163:T163)*$E163,2),"")))</f>
        <v/>
      </c>
      <c r="AY163" s="284" t="str">
        <f>IF($C163="","",IF(U$82="Faza inwest.",0,IFERROR(ROUND(SUM($G163:U163)*$E163,2),"")))</f>
        <v/>
      </c>
      <c r="AZ163" s="284" t="str">
        <f>IF($C163="","",IF(V$82="Faza inwest.",0,IFERROR(ROUND(SUM($G163:V163)*$E163,2),"")))</f>
        <v/>
      </c>
      <c r="BA163" s="284" t="str">
        <f>IF($C163="","",IF(W$82="Faza inwest.",0,IFERROR(ROUND(SUM($G163:W163)*$E163,2),"")))</f>
        <v/>
      </c>
      <c r="BB163" s="284" t="str">
        <f>IF($C163="","",IF(X$82="Faza inwest.",0,IFERROR(ROUND(SUM($G163:X163)*$E163,2),"")))</f>
        <v/>
      </c>
      <c r="BC163" s="284" t="str">
        <f>IF($C163="","",IF(Y$82="Faza inwest.",0,IFERROR(ROUND(SUM($G163:Y163)*$E163,2),"")))</f>
        <v/>
      </c>
      <c r="BD163" s="284" t="str">
        <f>IF($C163="","",IF(Z$82="Faza inwest.",0,IFERROR(ROUND(SUM($G163:Z163)*$E163,2),"")))</f>
        <v/>
      </c>
      <c r="BE163" s="284" t="str">
        <f>IF($C163="","",IF(AA$82="Faza inwest.",0,IFERROR(ROUND(SUM($G163:AA163)*$E163,2),"")))</f>
        <v/>
      </c>
      <c r="BF163" s="284" t="str">
        <f>IF($C163="","",IF(AB$82="Faza inwest.",0,IFERROR(ROUND(SUM($G163:AB163)*$E163,2),"")))</f>
        <v/>
      </c>
      <c r="BG163" s="284" t="str">
        <f>IF($C163="","",IF(AC$82="Faza inwest.",0,IFERROR(ROUND(SUM($G163:AC163)*$E163,2),"")))</f>
        <v/>
      </c>
      <c r="BH163" s="284" t="str">
        <f>IF($C163="","",IF(AD$82="Faza inwest.",0,IFERROR(ROUND(SUM($G163:AD163)*$E163,2),"")))</f>
        <v/>
      </c>
      <c r="BI163" s="284" t="str">
        <f>IF($C163="","",IF(AE$82="Faza inwest.",0,IFERROR(ROUND(SUM($G163:AE163)*$E163,2),"")))</f>
        <v/>
      </c>
      <c r="BJ163" s="284" t="str">
        <f>IF($C163="","",IF(AF$82="Faza inwest.",0,IFERROR(ROUND(SUM($G163:AF163)*$E163,2),"")))</f>
        <v/>
      </c>
      <c r="BK163" s="284" t="str">
        <f>IF($C163="","",IF(AG$82="Faza inwest.",0,IFERROR(ROUND(SUM($G163:AG163)*$E163,2),"")))</f>
        <v/>
      </c>
      <c r="BL163" s="284" t="str">
        <f>IF($C163="","",IF(AH$82="Faza inwest.",0,IFERROR(ROUND(SUM($G163:AH163)*$E163,2),"")))</f>
        <v/>
      </c>
      <c r="BM163" s="284" t="str">
        <f>IF($C163="","",IF(AI$82="Faza inwest.",0,IFERROR(ROUND(SUM($G163:AI163)*$E163,2),"")))</f>
        <v/>
      </c>
      <c r="BN163" s="284" t="str">
        <f>IF($C163="","",IF(AJ$82="Faza inwest.",0,IFERROR(ROUND(SUM($G163:AJ163)*$E163,2),"")))</f>
        <v/>
      </c>
    </row>
    <row r="164" spans="1:66" s="93" customFormat="1">
      <c r="A164" s="126" t="str">
        <f t="shared" ref="A164" si="132">IF(A115="","",A115)</f>
        <v/>
      </c>
      <c r="B164" s="304" t="str">
        <f t="shared" si="116"/>
        <v/>
      </c>
      <c r="C164" s="305" t="str">
        <f t="shared" si="112"/>
        <v/>
      </c>
      <c r="D164" s="306" t="str">
        <f t="shared" ref="D164:E164" si="133">IF(D115="","",D115)</f>
        <v/>
      </c>
      <c r="E164" s="306" t="str">
        <f t="shared" si="133"/>
        <v/>
      </c>
      <c r="F164" s="307" t="s">
        <v>8</v>
      </c>
      <c r="G164" s="308" t="str">
        <f t="shared" si="114"/>
        <v/>
      </c>
      <c r="H164" s="308" t="str">
        <f t="shared" si="114"/>
        <v/>
      </c>
      <c r="I164" s="308" t="str">
        <f t="shared" si="114"/>
        <v/>
      </c>
      <c r="J164" s="308" t="str">
        <f t="shared" si="114"/>
        <v/>
      </c>
      <c r="K164" s="308" t="str">
        <f t="shared" si="114"/>
        <v/>
      </c>
      <c r="L164" s="308" t="str">
        <f t="shared" si="114"/>
        <v/>
      </c>
      <c r="M164" s="308" t="str">
        <f t="shared" si="114"/>
        <v/>
      </c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284" t="str">
        <f>IF($C164="","",IF(G$82="Faza inwest.",0,IFERROR(ROUND(SUM($G164:G164)*$E164,2),"")))</f>
        <v/>
      </c>
      <c r="AL164" s="284" t="str">
        <f>IF($C164="","",IF(H$82="Faza inwest.",0,IFERROR(ROUND(SUM($G164:H164)*$E164,2),"")))</f>
        <v/>
      </c>
      <c r="AM164" s="284" t="str">
        <f>IF($C164="","",IF(I$82="Faza inwest.",0,IFERROR(ROUND(SUM($G164:I164)*$E164,2),"")))</f>
        <v/>
      </c>
      <c r="AN164" s="284" t="str">
        <f>IF($C164="","",IF(J$82="Faza inwest.",0,IFERROR(ROUND(SUM($G164:J164)*$E164,2),"")))</f>
        <v/>
      </c>
      <c r="AO164" s="284" t="str">
        <f>IF($C164="","",IF(K$82="Faza inwest.",0,IFERROR(ROUND(SUM($G164:K164)*$E164,2),"")))</f>
        <v/>
      </c>
      <c r="AP164" s="284" t="str">
        <f>IF($C164="","",IF(L$82="Faza inwest.",0,IFERROR(ROUND(SUM($G164:L164)*$E164,2),"")))</f>
        <v/>
      </c>
      <c r="AQ164" s="284" t="str">
        <f>IF($C164="","",IF(M$82="Faza inwest.",0,IFERROR(ROUND(SUM($G164:M164)*$E164,2),"")))</f>
        <v/>
      </c>
      <c r="AR164" s="284" t="str">
        <f>IF($C164="","",IF(N$82="Faza inwest.",0,IFERROR(ROUND(SUM($G164:N164)*$E164,2),"")))</f>
        <v/>
      </c>
      <c r="AS164" s="284" t="str">
        <f>IF($C164="","",IF(O$82="Faza inwest.",0,IFERROR(ROUND(SUM($G164:O164)*$E164,2),"")))</f>
        <v/>
      </c>
      <c r="AT164" s="284" t="str">
        <f>IF($C164="","",IF(P$82="Faza inwest.",0,IFERROR(ROUND(SUM($G164:P164)*$E164,2),"")))</f>
        <v/>
      </c>
      <c r="AU164" s="284" t="str">
        <f>IF($C164="","",IF(Q$82="Faza inwest.",0,IFERROR(ROUND(SUM($G164:Q164)*$E164,2),"")))</f>
        <v/>
      </c>
      <c r="AV164" s="284" t="str">
        <f>IF($C164="","",IF(R$82="Faza inwest.",0,IFERROR(ROUND(SUM($G164:R164)*$E164,2),"")))</f>
        <v/>
      </c>
      <c r="AW164" s="284" t="str">
        <f>IF($C164="","",IF(S$82="Faza inwest.",0,IFERROR(ROUND(SUM($G164:S164)*$E164,2),"")))</f>
        <v/>
      </c>
      <c r="AX164" s="284" t="str">
        <f>IF($C164="","",IF(T$82="Faza inwest.",0,IFERROR(ROUND(SUM($G164:T164)*$E164,2),"")))</f>
        <v/>
      </c>
      <c r="AY164" s="284" t="str">
        <f>IF($C164="","",IF(U$82="Faza inwest.",0,IFERROR(ROUND(SUM($G164:U164)*$E164,2),"")))</f>
        <v/>
      </c>
      <c r="AZ164" s="284" t="str">
        <f>IF($C164="","",IF(V$82="Faza inwest.",0,IFERROR(ROUND(SUM($G164:V164)*$E164,2),"")))</f>
        <v/>
      </c>
      <c r="BA164" s="284" t="str">
        <f>IF($C164="","",IF(W$82="Faza inwest.",0,IFERROR(ROUND(SUM($G164:W164)*$E164,2),"")))</f>
        <v/>
      </c>
      <c r="BB164" s="284" t="str">
        <f>IF($C164="","",IF(X$82="Faza inwest.",0,IFERROR(ROUND(SUM($G164:X164)*$E164,2),"")))</f>
        <v/>
      </c>
      <c r="BC164" s="284" t="str">
        <f>IF($C164="","",IF(Y$82="Faza inwest.",0,IFERROR(ROUND(SUM($G164:Y164)*$E164,2),"")))</f>
        <v/>
      </c>
      <c r="BD164" s="284" t="str">
        <f>IF($C164="","",IF(Z$82="Faza inwest.",0,IFERROR(ROUND(SUM($G164:Z164)*$E164,2),"")))</f>
        <v/>
      </c>
      <c r="BE164" s="284" t="str">
        <f>IF($C164="","",IF(AA$82="Faza inwest.",0,IFERROR(ROUND(SUM($G164:AA164)*$E164,2),"")))</f>
        <v/>
      </c>
      <c r="BF164" s="284" t="str">
        <f>IF($C164="","",IF(AB$82="Faza inwest.",0,IFERROR(ROUND(SUM($G164:AB164)*$E164,2),"")))</f>
        <v/>
      </c>
      <c r="BG164" s="284" t="str">
        <f>IF($C164="","",IF(AC$82="Faza inwest.",0,IFERROR(ROUND(SUM($G164:AC164)*$E164,2),"")))</f>
        <v/>
      </c>
      <c r="BH164" s="284" t="str">
        <f>IF($C164="","",IF(AD$82="Faza inwest.",0,IFERROR(ROUND(SUM($G164:AD164)*$E164,2),"")))</f>
        <v/>
      </c>
      <c r="BI164" s="284" t="str">
        <f>IF($C164="","",IF(AE$82="Faza inwest.",0,IFERROR(ROUND(SUM($G164:AE164)*$E164,2),"")))</f>
        <v/>
      </c>
      <c r="BJ164" s="284" t="str">
        <f>IF($C164="","",IF(AF$82="Faza inwest.",0,IFERROR(ROUND(SUM($G164:AF164)*$E164,2),"")))</f>
        <v/>
      </c>
      <c r="BK164" s="284" t="str">
        <f>IF($C164="","",IF(AG$82="Faza inwest.",0,IFERROR(ROUND(SUM($G164:AG164)*$E164,2),"")))</f>
        <v/>
      </c>
      <c r="BL164" s="284" t="str">
        <f>IF($C164="","",IF(AH$82="Faza inwest.",0,IFERROR(ROUND(SUM($G164:AH164)*$E164,2),"")))</f>
        <v/>
      </c>
      <c r="BM164" s="284" t="str">
        <f>IF($C164="","",IF(AI$82="Faza inwest.",0,IFERROR(ROUND(SUM($G164:AI164)*$E164,2),"")))</f>
        <v/>
      </c>
      <c r="BN164" s="284" t="str">
        <f>IF($C164="","",IF(AJ$82="Faza inwest.",0,IFERROR(ROUND(SUM($G164:AJ164)*$E164,2),"")))</f>
        <v/>
      </c>
    </row>
    <row r="165" spans="1:66" s="93" customFormat="1">
      <c r="A165" s="126" t="str">
        <f t="shared" ref="A165" si="134">IF(A116="","",A116)</f>
        <v/>
      </c>
      <c r="B165" s="304" t="str">
        <f t="shared" si="116"/>
        <v/>
      </c>
      <c r="C165" s="305" t="str">
        <f t="shared" si="112"/>
        <v/>
      </c>
      <c r="D165" s="306" t="str">
        <f t="shared" ref="D165:E165" si="135">IF(D116="","",D116)</f>
        <v/>
      </c>
      <c r="E165" s="306" t="str">
        <f t="shared" si="135"/>
        <v/>
      </c>
      <c r="F165" s="307" t="s">
        <v>8</v>
      </c>
      <c r="G165" s="308" t="str">
        <f t="shared" ref="G165:M174" si="136">IF(G$131="Faza inwest.","Nie dotyczy","")</f>
        <v/>
      </c>
      <c r="H165" s="308" t="str">
        <f t="shared" si="136"/>
        <v/>
      </c>
      <c r="I165" s="308" t="str">
        <f t="shared" si="136"/>
        <v/>
      </c>
      <c r="J165" s="308" t="str">
        <f t="shared" si="136"/>
        <v/>
      </c>
      <c r="K165" s="308" t="str">
        <f t="shared" si="136"/>
        <v/>
      </c>
      <c r="L165" s="308" t="str">
        <f t="shared" si="136"/>
        <v/>
      </c>
      <c r="M165" s="308" t="str">
        <f t="shared" si="136"/>
        <v/>
      </c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284" t="str">
        <f>IF($C165="","",IF(G$82="Faza inwest.",0,IFERROR(ROUND(SUM($G165:G165)*$E165,2),"")))</f>
        <v/>
      </c>
      <c r="AL165" s="284" t="str">
        <f>IF($C165="","",IF(H$82="Faza inwest.",0,IFERROR(ROUND(SUM($G165:H165)*$E165,2),"")))</f>
        <v/>
      </c>
      <c r="AM165" s="284" t="str">
        <f>IF($C165="","",IF(I$82="Faza inwest.",0,IFERROR(ROUND(SUM($G165:I165)*$E165,2),"")))</f>
        <v/>
      </c>
      <c r="AN165" s="284" t="str">
        <f>IF($C165="","",IF(J$82="Faza inwest.",0,IFERROR(ROUND(SUM($G165:J165)*$E165,2),"")))</f>
        <v/>
      </c>
      <c r="AO165" s="284" t="str">
        <f>IF($C165="","",IF(K$82="Faza inwest.",0,IFERROR(ROUND(SUM($G165:K165)*$E165,2),"")))</f>
        <v/>
      </c>
      <c r="AP165" s="284" t="str">
        <f>IF($C165="","",IF(L$82="Faza inwest.",0,IFERROR(ROUND(SUM($G165:L165)*$E165,2),"")))</f>
        <v/>
      </c>
      <c r="AQ165" s="284" t="str">
        <f>IF($C165="","",IF(M$82="Faza inwest.",0,IFERROR(ROUND(SUM($G165:M165)*$E165,2),"")))</f>
        <v/>
      </c>
      <c r="AR165" s="284" t="str">
        <f>IF($C165="","",IF(N$82="Faza inwest.",0,IFERROR(ROUND(SUM($G165:N165)*$E165,2),"")))</f>
        <v/>
      </c>
      <c r="AS165" s="284" t="str">
        <f>IF($C165="","",IF(O$82="Faza inwest.",0,IFERROR(ROUND(SUM($G165:O165)*$E165,2),"")))</f>
        <v/>
      </c>
      <c r="AT165" s="284" t="str">
        <f>IF($C165="","",IF(P$82="Faza inwest.",0,IFERROR(ROUND(SUM($G165:P165)*$E165,2),"")))</f>
        <v/>
      </c>
      <c r="AU165" s="284" t="str">
        <f>IF($C165="","",IF(Q$82="Faza inwest.",0,IFERROR(ROUND(SUM($G165:Q165)*$E165,2),"")))</f>
        <v/>
      </c>
      <c r="AV165" s="284" t="str">
        <f>IF($C165="","",IF(R$82="Faza inwest.",0,IFERROR(ROUND(SUM($G165:R165)*$E165,2),"")))</f>
        <v/>
      </c>
      <c r="AW165" s="284" t="str">
        <f>IF($C165="","",IF(S$82="Faza inwest.",0,IFERROR(ROUND(SUM($G165:S165)*$E165,2),"")))</f>
        <v/>
      </c>
      <c r="AX165" s="284" t="str">
        <f>IF($C165="","",IF(T$82="Faza inwest.",0,IFERROR(ROUND(SUM($G165:T165)*$E165,2),"")))</f>
        <v/>
      </c>
      <c r="AY165" s="284" t="str">
        <f>IF($C165="","",IF(U$82="Faza inwest.",0,IFERROR(ROUND(SUM($G165:U165)*$E165,2),"")))</f>
        <v/>
      </c>
      <c r="AZ165" s="284" t="str">
        <f>IF($C165="","",IF(V$82="Faza inwest.",0,IFERROR(ROUND(SUM($G165:V165)*$E165,2),"")))</f>
        <v/>
      </c>
      <c r="BA165" s="284" t="str">
        <f>IF($C165="","",IF(W$82="Faza inwest.",0,IFERROR(ROUND(SUM($G165:W165)*$E165,2),"")))</f>
        <v/>
      </c>
      <c r="BB165" s="284" t="str">
        <f>IF($C165="","",IF(X$82="Faza inwest.",0,IFERROR(ROUND(SUM($G165:X165)*$E165,2),"")))</f>
        <v/>
      </c>
      <c r="BC165" s="284" t="str">
        <f>IF($C165="","",IF(Y$82="Faza inwest.",0,IFERROR(ROUND(SUM($G165:Y165)*$E165,2),"")))</f>
        <v/>
      </c>
      <c r="BD165" s="284" t="str">
        <f>IF($C165="","",IF(Z$82="Faza inwest.",0,IFERROR(ROUND(SUM($G165:Z165)*$E165,2),"")))</f>
        <v/>
      </c>
      <c r="BE165" s="284" t="str">
        <f>IF($C165="","",IF(AA$82="Faza inwest.",0,IFERROR(ROUND(SUM($G165:AA165)*$E165,2),"")))</f>
        <v/>
      </c>
      <c r="BF165" s="284" t="str">
        <f>IF($C165="","",IF(AB$82="Faza inwest.",0,IFERROR(ROUND(SUM($G165:AB165)*$E165,2),"")))</f>
        <v/>
      </c>
      <c r="BG165" s="284" t="str">
        <f>IF($C165="","",IF(AC$82="Faza inwest.",0,IFERROR(ROUND(SUM($G165:AC165)*$E165,2),"")))</f>
        <v/>
      </c>
      <c r="BH165" s="284" t="str">
        <f>IF($C165="","",IF(AD$82="Faza inwest.",0,IFERROR(ROUND(SUM($G165:AD165)*$E165,2),"")))</f>
        <v/>
      </c>
      <c r="BI165" s="284" t="str">
        <f>IF($C165="","",IF(AE$82="Faza inwest.",0,IFERROR(ROUND(SUM($G165:AE165)*$E165,2),"")))</f>
        <v/>
      </c>
      <c r="BJ165" s="284" t="str">
        <f>IF($C165="","",IF(AF$82="Faza inwest.",0,IFERROR(ROUND(SUM($G165:AF165)*$E165,2),"")))</f>
        <v/>
      </c>
      <c r="BK165" s="284" t="str">
        <f>IF($C165="","",IF(AG$82="Faza inwest.",0,IFERROR(ROUND(SUM($G165:AG165)*$E165,2),"")))</f>
        <v/>
      </c>
      <c r="BL165" s="284" t="str">
        <f>IF($C165="","",IF(AH$82="Faza inwest.",0,IFERROR(ROUND(SUM($G165:AH165)*$E165,2),"")))</f>
        <v/>
      </c>
      <c r="BM165" s="284" t="str">
        <f>IF($C165="","",IF(AI$82="Faza inwest.",0,IFERROR(ROUND(SUM($G165:AI165)*$E165,2),"")))</f>
        <v/>
      </c>
      <c r="BN165" s="284" t="str">
        <f>IF($C165="","",IF(AJ$82="Faza inwest.",0,IFERROR(ROUND(SUM($G165:AJ165)*$E165,2),"")))</f>
        <v/>
      </c>
    </row>
    <row r="166" spans="1:66" s="93" customFormat="1">
      <c r="A166" s="126" t="str">
        <f t="shared" ref="A166" si="137">IF(A117="","",A117)</f>
        <v/>
      </c>
      <c r="B166" s="304" t="str">
        <f t="shared" si="116"/>
        <v/>
      </c>
      <c r="C166" s="305" t="str">
        <f t="shared" si="112"/>
        <v/>
      </c>
      <c r="D166" s="306" t="str">
        <f t="shared" ref="D166:E166" si="138">IF(D117="","",D117)</f>
        <v/>
      </c>
      <c r="E166" s="306" t="str">
        <f t="shared" si="138"/>
        <v/>
      </c>
      <c r="F166" s="307" t="s">
        <v>8</v>
      </c>
      <c r="G166" s="308" t="str">
        <f t="shared" si="136"/>
        <v/>
      </c>
      <c r="H166" s="308" t="str">
        <f t="shared" si="136"/>
        <v/>
      </c>
      <c r="I166" s="308" t="str">
        <f t="shared" si="136"/>
        <v/>
      </c>
      <c r="J166" s="308" t="str">
        <f t="shared" si="136"/>
        <v/>
      </c>
      <c r="K166" s="308" t="str">
        <f t="shared" si="136"/>
        <v/>
      </c>
      <c r="L166" s="308" t="str">
        <f t="shared" si="136"/>
        <v/>
      </c>
      <c r="M166" s="308" t="str">
        <f t="shared" si="136"/>
        <v/>
      </c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284" t="str">
        <f>IF($C166="","",IF(G$82="Faza inwest.",0,IFERROR(ROUND(SUM($G166:G166)*$E166,2),"")))</f>
        <v/>
      </c>
      <c r="AL166" s="284" t="str">
        <f>IF($C166="","",IF(H$82="Faza inwest.",0,IFERROR(ROUND(SUM($G166:H166)*$E166,2),"")))</f>
        <v/>
      </c>
      <c r="AM166" s="284" t="str">
        <f>IF($C166="","",IF(I$82="Faza inwest.",0,IFERROR(ROUND(SUM($G166:I166)*$E166,2),"")))</f>
        <v/>
      </c>
      <c r="AN166" s="284" t="str">
        <f>IF($C166="","",IF(J$82="Faza inwest.",0,IFERROR(ROUND(SUM($G166:J166)*$E166,2),"")))</f>
        <v/>
      </c>
      <c r="AO166" s="284" t="str">
        <f>IF($C166="","",IF(K$82="Faza inwest.",0,IFERROR(ROUND(SUM($G166:K166)*$E166,2),"")))</f>
        <v/>
      </c>
      <c r="AP166" s="284" t="str">
        <f>IF($C166="","",IF(L$82="Faza inwest.",0,IFERROR(ROUND(SUM($G166:L166)*$E166,2),"")))</f>
        <v/>
      </c>
      <c r="AQ166" s="284" t="str">
        <f>IF($C166="","",IF(M$82="Faza inwest.",0,IFERROR(ROUND(SUM($G166:M166)*$E166,2),"")))</f>
        <v/>
      </c>
      <c r="AR166" s="284" t="str">
        <f>IF($C166="","",IF(N$82="Faza inwest.",0,IFERROR(ROUND(SUM($G166:N166)*$E166,2),"")))</f>
        <v/>
      </c>
      <c r="AS166" s="284" t="str">
        <f>IF($C166="","",IF(O$82="Faza inwest.",0,IFERROR(ROUND(SUM($G166:O166)*$E166,2),"")))</f>
        <v/>
      </c>
      <c r="AT166" s="284" t="str">
        <f>IF($C166="","",IF(P$82="Faza inwest.",0,IFERROR(ROUND(SUM($G166:P166)*$E166,2),"")))</f>
        <v/>
      </c>
      <c r="AU166" s="284" t="str">
        <f>IF($C166="","",IF(Q$82="Faza inwest.",0,IFERROR(ROUND(SUM($G166:Q166)*$E166,2),"")))</f>
        <v/>
      </c>
      <c r="AV166" s="284" t="str">
        <f>IF($C166="","",IF(R$82="Faza inwest.",0,IFERROR(ROUND(SUM($G166:R166)*$E166,2),"")))</f>
        <v/>
      </c>
      <c r="AW166" s="284" t="str">
        <f>IF($C166="","",IF(S$82="Faza inwest.",0,IFERROR(ROUND(SUM($G166:S166)*$E166,2),"")))</f>
        <v/>
      </c>
      <c r="AX166" s="284" t="str">
        <f>IF($C166="","",IF(T$82="Faza inwest.",0,IFERROR(ROUND(SUM($G166:T166)*$E166,2),"")))</f>
        <v/>
      </c>
      <c r="AY166" s="284" t="str">
        <f>IF($C166="","",IF(U$82="Faza inwest.",0,IFERROR(ROUND(SUM($G166:U166)*$E166,2),"")))</f>
        <v/>
      </c>
      <c r="AZ166" s="284" t="str">
        <f>IF($C166="","",IF(V$82="Faza inwest.",0,IFERROR(ROUND(SUM($G166:V166)*$E166,2),"")))</f>
        <v/>
      </c>
      <c r="BA166" s="284" t="str">
        <f>IF($C166="","",IF(W$82="Faza inwest.",0,IFERROR(ROUND(SUM($G166:W166)*$E166,2),"")))</f>
        <v/>
      </c>
      <c r="BB166" s="284" t="str">
        <f>IF($C166="","",IF(X$82="Faza inwest.",0,IFERROR(ROUND(SUM($G166:X166)*$E166,2),"")))</f>
        <v/>
      </c>
      <c r="BC166" s="284" t="str">
        <f>IF($C166="","",IF(Y$82="Faza inwest.",0,IFERROR(ROUND(SUM($G166:Y166)*$E166,2),"")))</f>
        <v/>
      </c>
      <c r="BD166" s="284" t="str">
        <f>IF($C166="","",IF(Z$82="Faza inwest.",0,IFERROR(ROUND(SUM($G166:Z166)*$E166,2),"")))</f>
        <v/>
      </c>
      <c r="BE166" s="284" t="str">
        <f>IF($C166="","",IF(AA$82="Faza inwest.",0,IFERROR(ROUND(SUM($G166:AA166)*$E166,2),"")))</f>
        <v/>
      </c>
      <c r="BF166" s="284" t="str">
        <f>IF($C166="","",IF(AB$82="Faza inwest.",0,IFERROR(ROUND(SUM($G166:AB166)*$E166,2),"")))</f>
        <v/>
      </c>
      <c r="BG166" s="284" t="str">
        <f>IF($C166="","",IF(AC$82="Faza inwest.",0,IFERROR(ROUND(SUM($G166:AC166)*$E166,2),"")))</f>
        <v/>
      </c>
      <c r="BH166" s="284" t="str">
        <f>IF($C166="","",IF(AD$82="Faza inwest.",0,IFERROR(ROUND(SUM($G166:AD166)*$E166,2),"")))</f>
        <v/>
      </c>
      <c r="BI166" s="284" t="str">
        <f>IF($C166="","",IF(AE$82="Faza inwest.",0,IFERROR(ROUND(SUM($G166:AE166)*$E166,2),"")))</f>
        <v/>
      </c>
      <c r="BJ166" s="284" t="str">
        <f>IF($C166="","",IF(AF$82="Faza inwest.",0,IFERROR(ROUND(SUM($G166:AF166)*$E166,2),"")))</f>
        <v/>
      </c>
      <c r="BK166" s="284" t="str">
        <f>IF($C166="","",IF(AG$82="Faza inwest.",0,IFERROR(ROUND(SUM($G166:AG166)*$E166,2),"")))</f>
        <v/>
      </c>
      <c r="BL166" s="284" t="str">
        <f>IF($C166="","",IF(AH$82="Faza inwest.",0,IFERROR(ROUND(SUM($G166:AH166)*$E166,2),"")))</f>
        <v/>
      </c>
      <c r="BM166" s="284" t="str">
        <f>IF($C166="","",IF(AI$82="Faza inwest.",0,IFERROR(ROUND(SUM($G166:AI166)*$E166,2),"")))</f>
        <v/>
      </c>
      <c r="BN166" s="284" t="str">
        <f>IF($C166="","",IF(AJ$82="Faza inwest.",0,IFERROR(ROUND(SUM($G166:AJ166)*$E166,2),"")))</f>
        <v/>
      </c>
    </row>
    <row r="167" spans="1:66" s="93" customFormat="1">
      <c r="A167" s="126" t="str">
        <f t="shared" ref="A167" si="139">IF(A118="","",A118)</f>
        <v/>
      </c>
      <c r="B167" s="304" t="str">
        <f t="shared" si="116"/>
        <v/>
      </c>
      <c r="C167" s="305" t="str">
        <f t="shared" si="112"/>
        <v/>
      </c>
      <c r="D167" s="306" t="str">
        <f t="shared" ref="D167:E167" si="140">IF(D118="","",D118)</f>
        <v/>
      </c>
      <c r="E167" s="306" t="str">
        <f t="shared" si="140"/>
        <v/>
      </c>
      <c r="F167" s="307" t="s">
        <v>8</v>
      </c>
      <c r="G167" s="308" t="str">
        <f t="shared" si="136"/>
        <v/>
      </c>
      <c r="H167" s="308" t="str">
        <f t="shared" si="136"/>
        <v/>
      </c>
      <c r="I167" s="308" t="str">
        <f t="shared" si="136"/>
        <v/>
      </c>
      <c r="J167" s="308" t="str">
        <f t="shared" si="136"/>
        <v/>
      </c>
      <c r="K167" s="308" t="str">
        <f t="shared" si="136"/>
        <v/>
      </c>
      <c r="L167" s="308" t="str">
        <f t="shared" si="136"/>
        <v/>
      </c>
      <c r="M167" s="308" t="str">
        <f t="shared" si="136"/>
        <v/>
      </c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284" t="str">
        <f>IF($C167="","",IF(G$82="Faza inwest.",0,IFERROR(ROUND(SUM($G167:G167)*$E167,2),"")))</f>
        <v/>
      </c>
      <c r="AL167" s="284" t="str">
        <f>IF($C167="","",IF(H$82="Faza inwest.",0,IFERROR(ROUND(SUM($G167:H167)*$E167,2),"")))</f>
        <v/>
      </c>
      <c r="AM167" s="284" t="str">
        <f>IF($C167="","",IF(I$82="Faza inwest.",0,IFERROR(ROUND(SUM($G167:I167)*$E167,2),"")))</f>
        <v/>
      </c>
      <c r="AN167" s="284" t="str">
        <f>IF($C167="","",IF(J$82="Faza inwest.",0,IFERROR(ROUND(SUM($G167:J167)*$E167,2),"")))</f>
        <v/>
      </c>
      <c r="AO167" s="284" t="str">
        <f>IF($C167="","",IF(K$82="Faza inwest.",0,IFERROR(ROUND(SUM($G167:K167)*$E167,2),"")))</f>
        <v/>
      </c>
      <c r="AP167" s="284" t="str">
        <f>IF($C167="","",IF(L$82="Faza inwest.",0,IFERROR(ROUND(SUM($G167:L167)*$E167,2),"")))</f>
        <v/>
      </c>
      <c r="AQ167" s="284" t="str">
        <f>IF($C167="","",IF(M$82="Faza inwest.",0,IFERROR(ROUND(SUM($G167:M167)*$E167,2),"")))</f>
        <v/>
      </c>
      <c r="AR167" s="284" t="str">
        <f>IF($C167="","",IF(N$82="Faza inwest.",0,IFERROR(ROUND(SUM($G167:N167)*$E167,2),"")))</f>
        <v/>
      </c>
      <c r="AS167" s="284" t="str">
        <f>IF($C167="","",IF(O$82="Faza inwest.",0,IFERROR(ROUND(SUM($G167:O167)*$E167,2),"")))</f>
        <v/>
      </c>
      <c r="AT167" s="284" t="str">
        <f>IF($C167="","",IF(P$82="Faza inwest.",0,IFERROR(ROUND(SUM($G167:P167)*$E167,2),"")))</f>
        <v/>
      </c>
      <c r="AU167" s="284" t="str">
        <f>IF($C167="","",IF(Q$82="Faza inwest.",0,IFERROR(ROUND(SUM($G167:Q167)*$E167,2),"")))</f>
        <v/>
      </c>
      <c r="AV167" s="284" t="str">
        <f>IF($C167="","",IF(R$82="Faza inwest.",0,IFERROR(ROUND(SUM($G167:R167)*$E167,2),"")))</f>
        <v/>
      </c>
      <c r="AW167" s="284" t="str">
        <f>IF($C167="","",IF(S$82="Faza inwest.",0,IFERROR(ROUND(SUM($G167:S167)*$E167,2),"")))</f>
        <v/>
      </c>
      <c r="AX167" s="284" t="str">
        <f>IF($C167="","",IF(T$82="Faza inwest.",0,IFERROR(ROUND(SUM($G167:T167)*$E167,2),"")))</f>
        <v/>
      </c>
      <c r="AY167" s="284" t="str">
        <f>IF($C167="","",IF(U$82="Faza inwest.",0,IFERROR(ROUND(SUM($G167:U167)*$E167,2),"")))</f>
        <v/>
      </c>
      <c r="AZ167" s="284" t="str">
        <f>IF($C167="","",IF(V$82="Faza inwest.",0,IFERROR(ROUND(SUM($G167:V167)*$E167,2),"")))</f>
        <v/>
      </c>
      <c r="BA167" s="284" t="str">
        <f>IF($C167="","",IF(W$82="Faza inwest.",0,IFERROR(ROUND(SUM($G167:W167)*$E167,2),"")))</f>
        <v/>
      </c>
      <c r="BB167" s="284" t="str">
        <f>IF($C167="","",IF(X$82="Faza inwest.",0,IFERROR(ROUND(SUM($G167:X167)*$E167,2),"")))</f>
        <v/>
      </c>
      <c r="BC167" s="284" t="str">
        <f>IF($C167="","",IF(Y$82="Faza inwest.",0,IFERROR(ROUND(SUM($G167:Y167)*$E167,2),"")))</f>
        <v/>
      </c>
      <c r="BD167" s="284" t="str">
        <f>IF($C167="","",IF(Z$82="Faza inwest.",0,IFERROR(ROUND(SUM($G167:Z167)*$E167,2),"")))</f>
        <v/>
      </c>
      <c r="BE167" s="284" t="str">
        <f>IF($C167="","",IF(AA$82="Faza inwest.",0,IFERROR(ROUND(SUM($G167:AA167)*$E167,2),"")))</f>
        <v/>
      </c>
      <c r="BF167" s="284" t="str">
        <f>IF($C167="","",IF(AB$82="Faza inwest.",0,IFERROR(ROUND(SUM($G167:AB167)*$E167,2),"")))</f>
        <v/>
      </c>
      <c r="BG167" s="284" t="str">
        <f>IF($C167="","",IF(AC$82="Faza inwest.",0,IFERROR(ROUND(SUM($G167:AC167)*$E167,2),"")))</f>
        <v/>
      </c>
      <c r="BH167" s="284" t="str">
        <f>IF($C167="","",IF(AD$82="Faza inwest.",0,IFERROR(ROUND(SUM($G167:AD167)*$E167,2),"")))</f>
        <v/>
      </c>
      <c r="BI167" s="284" t="str">
        <f>IF($C167="","",IF(AE$82="Faza inwest.",0,IFERROR(ROUND(SUM($G167:AE167)*$E167,2),"")))</f>
        <v/>
      </c>
      <c r="BJ167" s="284" t="str">
        <f>IF($C167="","",IF(AF$82="Faza inwest.",0,IFERROR(ROUND(SUM($G167:AF167)*$E167,2),"")))</f>
        <v/>
      </c>
      <c r="BK167" s="284" t="str">
        <f>IF($C167="","",IF(AG$82="Faza inwest.",0,IFERROR(ROUND(SUM($G167:AG167)*$E167,2),"")))</f>
        <v/>
      </c>
      <c r="BL167" s="284" t="str">
        <f>IF($C167="","",IF(AH$82="Faza inwest.",0,IFERROR(ROUND(SUM($G167:AH167)*$E167,2),"")))</f>
        <v/>
      </c>
      <c r="BM167" s="284" t="str">
        <f>IF($C167="","",IF(AI$82="Faza inwest.",0,IFERROR(ROUND(SUM($G167:AI167)*$E167,2),"")))</f>
        <v/>
      </c>
      <c r="BN167" s="284" t="str">
        <f>IF($C167="","",IF(AJ$82="Faza inwest.",0,IFERROR(ROUND(SUM($G167:AJ167)*$E167,2),"")))</f>
        <v/>
      </c>
    </row>
    <row r="168" spans="1:66" s="93" customFormat="1">
      <c r="A168" s="126" t="str">
        <f t="shared" ref="A168" si="141">IF(A119="","",A119)</f>
        <v/>
      </c>
      <c r="B168" s="304" t="str">
        <f t="shared" si="116"/>
        <v/>
      </c>
      <c r="C168" s="305" t="str">
        <f t="shared" si="112"/>
        <v/>
      </c>
      <c r="D168" s="306" t="str">
        <f t="shared" ref="D168:E168" si="142">IF(D119="","",D119)</f>
        <v/>
      </c>
      <c r="E168" s="306" t="str">
        <f t="shared" si="142"/>
        <v/>
      </c>
      <c r="F168" s="307" t="s">
        <v>8</v>
      </c>
      <c r="G168" s="308" t="str">
        <f t="shared" si="136"/>
        <v/>
      </c>
      <c r="H168" s="308" t="str">
        <f t="shared" si="136"/>
        <v/>
      </c>
      <c r="I168" s="308" t="str">
        <f t="shared" si="136"/>
        <v/>
      </c>
      <c r="J168" s="308" t="str">
        <f t="shared" si="136"/>
        <v/>
      </c>
      <c r="K168" s="308" t="str">
        <f t="shared" si="136"/>
        <v/>
      </c>
      <c r="L168" s="308" t="str">
        <f t="shared" si="136"/>
        <v/>
      </c>
      <c r="M168" s="308" t="str">
        <f t="shared" si="136"/>
        <v/>
      </c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284" t="str">
        <f>IF($C168="","",IF(G$82="Faza inwest.",0,IFERROR(ROUND(SUM($G168:G168)*$E168,2),"")))</f>
        <v/>
      </c>
      <c r="AL168" s="284" t="str">
        <f>IF($C168="","",IF(H$82="Faza inwest.",0,IFERROR(ROUND(SUM($G168:H168)*$E168,2),"")))</f>
        <v/>
      </c>
      <c r="AM168" s="284" t="str">
        <f>IF($C168="","",IF(I$82="Faza inwest.",0,IFERROR(ROUND(SUM($G168:I168)*$E168,2),"")))</f>
        <v/>
      </c>
      <c r="AN168" s="284" t="str">
        <f>IF($C168="","",IF(J$82="Faza inwest.",0,IFERROR(ROUND(SUM($G168:J168)*$E168,2),"")))</f>
        <v/>
      </c>
      <c r="AO168" s="284" t="str">
        <f>IF($C168="","",IF(K$82="Faza inwest.",0,IFERROR(ROUND(SUM($G168:K168)*$E168,2),"")))</f>
        <v/>
      </c>
      <c r="AP168" s="284" t="str">
        <f>IF($C168="","",IF(L$82="Faza inwest.",0,IFERROR(ROUND(SUM($G168:L168)*$E168,2),"")))</f>
        <v/>
      </c>
      <c r="AQ168" s="284" t="str">
        <f>IF($C168="","",IF(M$82="Faza inwest.",0,IFERROR(ROUND(SUM($G168:M168)*$E168,2),"")))</f>
        <v/>
      </c>
      <c r="AR168" s="284" t="str">
        <f>IF($C168="","",IF(N$82="Faza inwest.",0,IFERROR(ROUND(SUM($G168:N168)*$E168,2),"")))</f>
        <v/>
      </c>
      <c r="AS168" s="284" t="str">
        <f>IF($C168="","",IF(O$82="Faza inwest.",0,IFERROR(ROUND(SUM($G168:O168)*$E168,2),"")))</f>
        <v/>
      </c>
      <c r="AT168" s="284" t="str">
        <f>IF($C168="","",IF(P$82="Faza inwest.",0,IFERROR(ROUND(SUM($G168:P168)*$E168,2),"")))</f>
        <v/>
      </c>
      <c r="AU168" s="284" t="str">
        <f>IF($C168="","",IF(Q$82="Faza inwest.",0,IFERROR(ROUND(SUM($G168:Q168)*$E168,2),"")))</f>
        <v/>
      </c>
      <c r="AV168" s="284" t="str">
        <f>IF($C168="","",IF(R$82="Faza inwest.",0,IFERROR(ROUND(SUM($G168:R168)*$E168,2),"")))</f>
        <v/>
      </c>
      <c r="AW168" s="284" t="str">
        <f>IF($C168="","",IF(S$82="Faza inwest.",0,IFERROR(ROUND(SUM($G168:S168)*$E168,2),"")))</f>
        <v/>
      </c>
      <c r="AX168" s="284" t="str">
        <f>IF($C168="","",IF(T$82="Faza inwest.",0,IFERROR(ROUND(SUM($G168:T168)*$E168,2),"")))</f>
        <v/>
      </c>
      <c r="AY168" s="284" t="str">
        <f>IF($C168="","",IF(U$82="Faza inwest.",0,IFERROR(ROUND(SUM($G168:U168)*$E168,2),"")))</f>
        <v/>
      </c>
      <c r="AZ168" s="284" t="str">
        <f>IF($C168="","",IF(V$82="Faza inwest.",0,IFERROR(ROUND(SUM($G168:V168)*$E168,2),"")))</f>
        <v/>
      </c>
      <c r="BA168" s="284" t="str">
        <f>IF($C168="","",IF(W$82="Faza inwest.",0,IFERROR(ROUND(SUM($G168:W168)*$E168,2),"")))</f>
        <v/>
      </c>
      <c r="BB168" s="284" t="str">
        <f>IF($C168="","",IF(X$82="Faza inwest.",0,IFERROR(ROUND(SUM($G168:X168)*$E168,2),"")))</f>
        <v/>
      </c>
      <c r="BC168" s="284" t="str">
        <f>IF($C168="","",IF(Y$82="Faza inwest.",0,IFERROR(ROUND(SUM($G168:Y168)*$E168,2),"")))</f>
        <v/>
      </c>
      <c r="BD168" s="284" t="str">
        <f>IF($C168="","",IF(Z$82="Faza inwest.",0,IFERROR(ROUND(SUM($G168:Z168)*$E168,2),"")))</f>
        <v/>
      </c>
      <c r="BE168" s="284" t="str">
        <f>IF($C168="","",IF(AA$82="Faza inwest.",0,IFERROR(ROUND(SUM($G168:AA168)*$E168,2),"")))</f>
        <v/>
      </c>
      <c r="BF168" s="284" t="str">
        <f>IF($C168="","",IF(AB$82="Faza inwest.",0,IFERROR(ROUND(SUM($G168:AB168)*$E168,2),"")))</f>
        <v/>
      </c>
      <c r="BG168" s="284" t="str">
        <f>IF($C168="","",IF(AC$82="Faza inwest.",0,IFERROR(ROUND(SUM($G168:AC168)*$E168,2),"")))</f>
        <v/>
      </c>
      <c r="BH168" s="284" t="str">
        <f>IF($C168="","",IF(AD$82="Faza inwest.",0,IFERROR(ROUND(SUM($G168:AD168)*$E168,2),"")))</f>
        <v/>
      </c>
      <c r="BI168" s="284" t="str">
        <f>IF($C168="","",IF(AE$82="Faza inwest.",0,IFERROR(ROUND(SUM($G168:AE168)*$E168,2),"")))</f>
        <v/>
      </c>
      <c r="BJ168" s="284" t="str">
        <f>IF($C168="","",IF(AF$82="Faza inwest.",0,IFERROR(ROUND(SUM($G168:AF168)*$E168,2),"")))</f>
        <v/>
      </c>
      <c r="BK168" s="284" t="str">
        <f>IF($C168="","",IF(AG$82="Faza inwest.",0,IFERROR(ROUND(SUM($G168:AG168)*$E168,2),"")))</f>
        <v/>
      </c>
      <c r="BL168" s="284" t="str">
        <f>IF($C168="","",IF(AH$82="Faza inwest.",0,IFERROR(ROUND(SUM($G168:AH168)*$E168,2),"")))</f>
        <v/>
      </c>
      <c r="BM168" s="284" t="str">
        <f>IF($C168="","",IF(AI$82="Faza inwest.",0,IFERROR(ROUND(SUM($G168:AI168)*$E168,2),"")))</f>
        <v/>
      </c>
      <c r="BN168" s="284" t="str">
        <f>IF($C168="","",IF(AJ$82="Faza inwest.",0,IFERROR(ROUND(SUM($G168:AJ168)*$E168,2),"")))</f>
        <v/>
      </c>
    </row>
    <row r="169" spans="1:66" s="93" customFormat="1">
      <c r="A169" s="126" t="str">
        <f t="shared" ref="A169" si="143">IF(A120="","",A120)</f>
        <v/>
      </c>
      <c r="B169" s="304" t="str">
        <f t="shared" si="116"/>
        <v/>
      </c>
      <c r="C169" s="305" t="str">
        <f t="shared" si="112"/>
        <v/>
      </c>
      <c r="D169" s="306" t="str">
        <f t="shared" ref="D169:E169" si="144">IF(D120="","",D120)</f>
        <v/>
      </c>
      <c r="E169" s="306" t="str">
        <f t="shared" si="144"/>
        <v/>
      </c>
      <c r="F169" s="307" t="s">
        <v>8</v>
      </c>
      <c r="G169" s="308" t="str">
        <f t="shared" si="136"/>
        <v/>
      </c>
      <c r="H169" s="308" t="str">
        <f t="shared" si="136"/>
        <v/>
      </c>
      <c r="I169" s="308" t="str">
        <f t="shared" si="136"/>
        <v/>
      </c>
      <c r="J169" s="308" t="str">
        <f t="shared" si="136"/>
        <v/>
      </c>
      <c r="K169" s="308" t="str">
        <f t="shared" si="136"/>
        <v/>
      </c>
      <c r="L169" s="308" t="str">
        <f t="shared" si="136"/>
        <v/>
      </c>
      <c r="M169" s="308" t="str">
        <f t="shared" si="136"/>
        <v/>
      </c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284" t="str">
        <f>IF($C169="","",IF(G$82="Faza inwest.",0,IFERROR(ROUND(SUM($G169:G169)*$E169,2),"")))</f>
        <v/>
      </c>
      <c r="AL169" s="284" t="str">
        <f>IF($C169="","",IF(H$82="Faza inwest.",0,IFERROR(ROUND(SUM($G169:H169)*$E169,2),"")))</f>
        <v/>
      </c>
      <c r="AM169" s="284" t="str">
        <f>IF($C169="","",IF(I$82="Faza inwest.",0,IFERROR(ROUND(SUM($G169:I169)*$E169,2),"")))</f>
        <v/>
      </c>
      <c r="AN169" s="284" t="str">
        <f>IF($C169="","",IF(J$82="Faza inwest.",0,IFERROR(ROUND(SUM($G169:J169)*$E169,2),"")))</f>
        <v/>
      </c>
      <c r="AO169" s="284" t="str">
        <f>IF($C169="","",IF(K$82="Faza inwest.",0,IFERROR(ROUND(SUM($G169:K169)*$E169,2),"")))</f>
        <v/>
      </c>
      <c r="AP169" s="284" t="str">
        <f>IF($C169="","",IF(L$82="Faza inwest.",0,IFERROR(ROUND(SUM($G169:L169)*$E169,2),"")))</f>
        <v/>
      </c>
      <c r="AQ169" s="284" t="str">
        <f>IF($C169="","",IF(M$82="Faza inwest.",0,IFERROR(ROUND(SUM($G169:M169)*$E169,2),"")))</f>
        <v/>
      </c>
      <c r="AR169" s="284" t="str">
        <f>IF($C169="","",IF(N$82="Faza inwest.",0,IFERROR(ROUND(SUM($G169:N169)*$E169,2),"")))</f>
        <v/>
      </c>
      <c r="AS169" s="284" t="str">
        <f>IF($C169="","",IF(O$82="Faza inwest.",0,IFERROR(ROUND(SUM($G169:O169)*$E169,2),"")))</f>
        <v/>
      </c>
      <c r="AT169" s="284" t="str">
        <f>IF($C169="","",IF(P$82="Faza inwest.",0,IFERROR(ROUND(SUM($G169:P169)*$E169,2),"")))</f>
        <v/>
      </c>
      <c r="AU169" s="284" t="str">
        <f>IF($C169="","",IF(Q$82="Faza inwest.",0,IFERROR(ROUND(SUM($G169:Q169)*$E169,2),"")))</f>
        <v/>
      </c>
      <c r="AV169" s="284" t="str">
        <f>IF($C169="","",IF(R$82="Faza inwest.",0,IFERROR(ROUND(SUM($G169:R169)*$E169,2),"")))</f>
        <v/>
      </c>
      <c r="AW169" s="284" t="str">
        <f>IF($C169="","",IF(S$82="Faza inwest.",0,IFERROR(ROUND(SUM($G169:S169)*$E169,2),"")))</f>
        <v/>
      </c>
      <c r="AX169" s="284" t="str">
        <f>IF($C169="","",IF(T$82="Faza inwest.",0,IFERROR(ROUND(SUM($G169:T169)*$E169,2),"")))</f>
        <v/>
      </c>
      <c r="AY169" s="284" t="str">
        <f>IF($C169="","",IF(U$82="Faza inwest.",0,IFERROR(ROUND(SUM($G169:U169)*$E169,2),"")))</f>
        <v/>
      </c>
      <c r="AZ169" s="284" t="str">
        <f>IF($C169="","",IF(V$82="Faza inwest.",0,IFERROR(ROUND(SUM($G169:V169)*$E169,2),"")))</f>
        <v/>
      </c>
      <c r="BA169" s="284" t="str">
        <f>IF($C169="","",IF(W$82="Faza inwest.",0,IFERROR(ROUND(SUM($G169:W169)*$E169,2),"")))</f>
        <v/>
      </c>
      <c r="BB169" s="284" t="str">
        <f>IF($C169="","",IF(X$82="Faza inwest.",0,IFERROR(ROUND(SUM($G169:X169)*$E169,2),"")))</f>
        <v/>
      </c>
      <c r="BC169" s="284" t="str">
        <f>IF($C169="","",IF(Y$82="Faza inwest.",0,IFERROR(ROUND(SUM($G169:Y169)*$E169,2),"")))</f>
        <v/>
      </c>
      <c r="BD169" s="284" t="str">
        <f>IF($C169="","",IF(Z$82="Faza inwest.",0,IFERROR(ROUND(SUM($G169:Z169)*$E169,2),"")))</f>
        <v/>
      </c>
      <c r="BE169" s="284" t="str">
        <f>IF($C169="","",IF(AA$82="Faza inwest.",0,IFERROR(ROUND(SUM($G169:AA169)*$E169,2),"")))</f>
        <v/>
      </c>
      <c r="BF169" s="284" t="str">
        <f>IF($C169="","",IF(AB$82="Faza inwest.",0,IFERROR(ROUND(SUM($G169:AB169)*$E169,2),"")))</f>
        <v/>
      </c>
      <c r="BG169" s="284" t="str">
        <f>IF($C169="","",IF(AC$82="Faza inwest.",0,IFERROR(ROUND(SUM($G169:AC169)*$E169,2),"")))</f>
        <v/>
      </c>
      <c r="BH169" s="284" t="str">
        <f>IF($C169="","",IF(AD$82="Faza inwest.",0,IFERROR(ROUND(SUM($G169:AD169)*$E169,2),"")))</f>
        <v/>
      </c>
      <c r="BI169" s="284" t="str">
        <f>IF($C169="","",IF(AE$82="Faza inwest.",0,IFERROR(ROUND(SUM($G169:AE169)*$E169,2),"")))</f>
        <v/>
      </c>
      <c r="BJ169" s="284" t="str">
        <f>IF($C169="","",IF(AF$82="Faza inwest.",0,IFERROR(ROUND(SUM($G169:AF169)*$E169,2),"")))</f>
        <v/>
      </c>
      <c r="BK169" s="284" t="str">
        <f>IF($C169="","",IF(AG$82="Faza inwest.",0,IFERROR(ROUND(SUM($G169:AG169)*$E169,2),"")))</f>
        <v/>
      </c>
      <c r="BL169" s="284" t="str">
        <f>IF($C169="","",IF(AH$82="Faza inwest.",0,IFERROR(ROUND(SUM($G169:AH169)*$E169,2),"")))</f>
        <v/>
      </c>
      <c r="BM169" s="284" t="str">
        <f>IF($C169="","",IF(AI$82="Faza inwest.",0,IFERROR(ROUND(SUM($G169:AI169)*$E169,2),"")))</f>
        <v/>
      </c>
      <c r="BN169" s="284" t="str">
        <f>IF($C169="","",IF(AJ$82="Faza inwest.",0,IFERROR(ROUND(SUM($G169:AJ169)*$E169,2),"")))</f>
        <v/>
      </c>
    </row>
    <row r="170" spans="1:66" s="93" customFormat="1">
      <c r="A170" s="126" t="str">
        <f t="shared" ref="A170" si="145">IF(A121="","",A121)</f>
        <v/>
      </c>
      <c r="B170" s="304" t="str">
        <f t="shared" si="116"/>
        <v/>
      </c>
      <c r="C170" s="305" t="str">
        <f t="shared" si="112"/>
        <v/>
      </c>
      <c r="D170" s="306" t="str">
        <f t="shared" ref="D170:E170" si="146">IF(D121="","",D121)</f>
        <v/>
      </c>
      <c r="E170" s="306" t="str">
        <f t="shared" si="146"/>
        <v/>
      </c>
      <c r="F170" s="307" t="s">
        <v>8</v>
      </c>
      <c r="G170" s="308" t="str">
        <f t="shared" si="136"/>
        <v/>
      </c>
      <c r="H170" s="308" t="str">
        <f t="shared" si="136"/>
        <v/>
      </c>
      <c r="I170" s="308" t="str">
        <f t="shared" si="136"/>
        <v/>
      </c>
      <c r="J170" s="308" t="str">
        <f t="shared" si="136"/>
        <v/>
      </c>
      <c r="K170" s="308" t="str">
        <f t="shared" si="136"/>
        <v/>
      </c>
      <c r="L170" s="308" t="str">
        <f t="shared" si="136"/>
        <v/>
      </c>
      <c r="M170" s="308" t="str">
        <f t="shared" si="136"/>
        <v/>
      </c>
      <c r="N170" s="308"/>
      <c r="O170" s="308"/>
      <c r="P170" s="308"/>
      <c r="Q170" s="308"/>
      <c r="R170" s="308"/>
      <c r="S170" s="308"/>
      <c r="T170" s="308"/>
      <c r="U170" s="308"/>
      <c r="V170" s="308"/>
      <c r="W170" s="308"/>
      <c r="X170" s="308"/>
      <c r="Y170" s="308"/>
      <c r="Z170" s="308"/>
      <c r="AA170" s="308"/>
      <c r="AB170" s="308"/>
      <c r="AC170" s="308"/>
      <c r="AD170" s="308"/>
      <c r="AE170" s="308"/>
      <c r="AF170" s="308"/>
      <c r="AG170" s="308"/>
      <c r="AH170" s="308"/>
      <c r="AI170" s="308"/>
      <c r="AJ170" s="308"/>
      <c r="AK170" s="284" t="str">
        <f>IF($C170="","",IF(G$82="Faza inwest.",0,IFERROR(ROUND(SUM($G170:G170)*$E170,2),"")))</f>
        <v/>
      </c>
      <c r="AL170" s="284" t="str">
        <f>IF($C170="","",IF(H$82="Faza inwest.",0,IFERROR(ROUND(SUM($G170:H170)*$E170,2),"")))</f>
        <v/>
      </c>
      <c r="AM170" s="284" t="str">
        <f>IF($C170="","",IF(I$82="Faza inwest.",0,IFERROR(ROUND(SUM($G170:I170)*$E170,2),"")))</f>
        <v/>
      </c>
      <c r="AN170" s="284" t="str">
        <f>IF($C170="","",IF(J$82="Faza inwest.",0,IFERROR(ROUND(SUM($G170:J170)*$E170,2),"")))</f>
        <v/>
      </c>
      <c r="AO170" s="284" t="str">
        <f>IF($C170="","",IF(K$82="Faza inwest.",0,IFERROR(ROUND(SUM($G170:K170)*$E170,2),"")))</f>
        <v/>
      </c>
      <c r="AP170" s="284" t="str">
        <f>IF($C170="","",IF(L$82="Faza inwest.",0,IFERROR(ROUND(SUM($G170:L170)*$E170,2),"")))</f>
        <v/>
      </c>
      <c r="AQ170" s="284" t="str">
        <f>IF($C170="","",IF(M$82="Faza inwest.",0,IFERROR(ROUND(SUM($G170:M170)*$E170,2),"")))</f>
        <v/>
      </c>
      <c r="AR170" s="284" t="str">
        <f>IF($C170="","",IF(N$82="Faza inwest.",0,IFERROR(ROUND(SUM($G170:N170)*$E170,2),"")))</f>
        <v/>
      </c>
      <c r="AS170" s="284" t="str">
        <f>IF($C170="","",IF(O$82="Faza inwest.",0,IFERROR(ROUND(SUM($G170:O170)*$E170,2),"")))</f>
        <v/>
      </c>
      <c r="AT170" s="284" t="str">
        <f>IF($C170="","",IF(P$82="Faza inwest.",0,IFERROR(ROUND(SUM($G170:P170)*$E170,2),"")))</f>
        <v/>
      </c>
      <c r="AU170" s="284" t="str">
        <f>IF($C170="","",IF(Q$82="Faza inwest.",0,IFERROR(ROUND(SUM($G170:Q170)*$E170,2),"")))</f>
        <v/>
      </c>
      <c r="AV170" s="284" t="str">
        <f>IF($C170="","",IF(R$82="Faza inwest.",0,IFERROR(ROUND(SUM($G170:R170)*$E170,2),"")))</f>
        <v/>
      </c>
      <c r="AW170" s="284" t="str">
        <f>IF($C170="","",IF(S$82="Faza inwest.",0,IFERROR(ROUND(SUM($G170:S170)*$E170,2),"")))</f>
        <v/>
      </c>
      <c r="AX170" s="284" t="str">
        <f>IF($C170="","",IF(T$82="Faza inwest.",0,IFERROR(ROUND(SUM($G170:T170)*$E170,2),"")))</f>
        <v/>
      </c>
      <c r="AY170" s="284" t="str">
        <f>IF($C170="","",IF(U$82="Faza inwest.",0,IFERROR(ROUND(SUM($G170:U170)*$E170,2),"")))</f>
        <v/>
      </c>
      <c r="AZ170" s="284" t="str">
        <f>IF($C170="","",IF(V$82="Faza inwest.",0,IFERROR(ROUND(SUM($G170:V170)*$E170,2),"")))</f>
        <v/>
      </c>
      <c r="BA170" s="284" t="str">
        <f>IF($C170="","",IF(W$82="Faza inwest.",0,IFERROR(ROUND(SUM($G170:W170)*$E170,2),"")))</f>
        <v/>
      </c>
      <c r="BB170" s="284" t="str">
        <f>IF($C170="","",IF(X$82="Faza inwest.",0,IFERROR(ROUND(SUM($G170:X170)*$E170,2),"")))</f>
        <v/>
      </c>
      <c r="BC170" s="284" t="str">
        <f>IF($C170="","",IF(Y$82="Faza inwest.",0,IFERROR(ROUND(SUM($G170:Y170)*$E170,2),"")))</f>
        <v/>
      </c>
      <c r="BD170" s="284" t="str">
        <f>IF($C170="","",IF(Z$82="Faza inwest.",0,IFERROR(ROUND(SUM($G170:Z170)*$E170,2),"")))</f>
        <v/>
      </c>
      <c r="BE170" s="284" t="str">
        <f>IF($C170="","",IF(AA$82="Faza inwest.",0,IFERROR(ROUND(SUM($G170:AA170)*$E170,2),"")))</f>
        <v/>
      </c>
      <c r="BF170" s="284" t="str">
        <f>IF($C170="","",IF(AB$82="Faza inwest.",0,IFERROR(ROUND(SUM($G170:AB170)*$E170,2),"")))</f>
        <v/>
      </c>
      <c r="BG170" s="284" t="str">
        <f>IF($C170="","",IF(AC$82="Faza inwest.",0,IFERROR(ROUND(SUM($G170:AC170)*$E170,2),"")))</f>
        <v/>
      </c>
      <c r="BH170" s="284" t="str">
        <f>IF($C170="","",IF(AD$82="Faza inwest.",0,IFERROR(ROUND(SUM($G170:AD170)*$E170,2),"")))</f>
        <v/>
      </c>
      <c r="BI170" s="284" t="str">
        <f>IF($C170="","",IF(AE$82="Faza inwest.",0,IFERROR(ROUND(SUM($G170:AE170)*$E170,2),"")))</f>
        <v/>
      </c>
      <c r="BJ170" s="284" t="str">
        <f>IF($C170="","",IF(AF$82="Faza inwest.",0,IFERROR(ROUND(SUM($G170:AF170)*$E170,2),"")))</f>
        <v/>
      </c>
      <c r="BK170" s="284" t="str">
        <f>IF($C170="","",IF(AG$82="Faza inwest.",0,IFERROR(ROUND(SUM($G170:AG170)*$E170,2),"")))</f>
        <v/>
      </c>
      <c r="BL170" s="284" t="str">
        <f>IF($C170="","",IF(AH$82="Faza inwest.",0,IFERROR(ROUND(SUM($G170:AH170)*$E170,2),"")))</f>
        <v/>
      </c>
      <c r="BM170" s="284" t="str">
        <f>IF($C170="","",IF(AI$82="Faza inwest.",0,IFERROR(ROUND(SUM($G170:AI170)*$E170,2),"")))</f>
        <v/>
      </c>
      <c r="BN170" s="284" t="str">
        <f>IF($C170="","",IF(AJ$82="Faza inwest.",0,IFERROR(ROUND(SUM($G170:AJ170)*$E170,2),"")))</f>
        <v/>
      </c>
    </row>
    <row r="171" spans="1:66" s="93" customFormat="1">
      <c r="A171" s="126" t="str">
        <f t="shared" ref="A171" si="147">IF(A122="","",A122)</f>
        <v/>
      </c>
      <c r="B171" s="304" t="str">
        <f t="shared" si="116"/>
        <v/>
      </c>
      <c r="C171" s="305" t="str">
        <f t="shared" si="112"/>
        <v/>
      </c>
      <c r="D171" s="306" t="str">
        <f t="shared" ref="D171:E171" si="148">IF(D122="","",D122)</f>
        <v/>
      </c>
      <c r="E171" s="306" t="str">
        <f t="shared" si="148"/>
        <v/>
      </c>
      <c r="F171" s="307" t="s">
        <v>8</v>
      </c>
      <c r="G171" s="308" t="str">
        <f t="shared" si="136"/>
        <v/>
      </c>
      <c r="H171" s="308" t="str">
        <f t="shared" si="136"/>
        <v/>
      </c>
      <c r="I171" s="308" t="str">
        <f t="shared" si="136"/>
        <v/>
      </c>
      <c r="J171" s="308" t="str">
        <f t="shared" si="136"/>
        <v/>
      </c>
      <c r="K171" s="308" t="str">
        <f t="shared" si="136"/>
        <v/>
      </c>
      <c r="L171" s="308" t="str">
        <f t="shared" si="136"/>
        <v/>
      </c>
      <c r="M171" s="308" t="str">
        <f t="shared" si="136"/>
        <v/>
      </c>
      <c r="N171" s="308"/>
      <c r="O171" s="308"/>
      <c r="P171" s="308"/>
      <c r="Q171" s="308"/>
      <c r="R171" s="308"/>
      <c r="S171" s="308"/>
      <c r="T171" s="308"/>
      <c r="U171" s="308"/>
      <c r="V171" s="308"/>
      <c r="W171" s="308"/>
      <c r="X171" s="308"/>
      <c r="Y171" s="308"/>
      <c r="Z171" s="308"/>
      <c r="AA171" s="308"/>
      <c r="AB171" s="308"/>
      <c r="AC171" s="308"/>
      <c r="AD171" s="308"/>
      <c r="AE171" s="308"/>
      <c r="AF171" s="308"/>
      <c r="AG171" s="308"/>
      <c r="AH171" s="308"/>
      <c r="AI171" s="308"/>
      <c r="AJ171" s="308"/>
      <c r="AK171" s="284" t="str">
        <f>IF($C171="","",IF(G$82="Faza inwest.",0,IFERROR(ROUND(SUM($G171:G171)*$E171,2),"")))</f>
        <v/>
      </c>
      <c r="AL171" s="284" t="str">
        <f>IF($C171="","",IF(H$82="Faza inwest.",0,IFERROR(ROUND(SUM($G171:H171)*$E171,2),"")))</f>
        <v/>
      </c>
      <c r="AM171" s="284" t="str">
        <f>IF($C171="","",IF(I$82="Faza inwest.",0,IFERROR(ROUND(SUM($G171:I171)*$E171,2),"")))</f>
        <v/>
      </c>
      <c r="AN171" s="284" t="str">
        <f>IF($C171="","",IF(J$82="Faza inwest.",0,IFERROR(ROUND(SUM($G171:J171)*$E171,2),"")))</f>
        <v/>
      </c>
      <c r="AO171" s="284" t="str">
        <f>IF($C171="","",IF(K$82="Faza inwest.",0,IFERROR(ROUND(SUM($G171:K171)*$E171,2),"")))</f>
        <v/>
      </c>
      <c r="AP171" s="284" t="str">
        <f>IF($C171="","",IF(L$82="Faza inwest.",0,IFERROR(ROUND(SUM($G171:L171)*$E171,2),"")))</f>
        <v/>
      </c>
      <c r="AQ171" s="284" t="str">
        <f>IF($C171="","",IF(M$82="Faza inwest.",0,IFERROR(ROUND(SUM($G171:M171)*$E171,2),"")))</f>
        <v/>
      </c>
      <c r="AR171" s="284" t="str">
        <f>IF($C171="","",IF(N$82="Faza inwest.",0,IFERROR(ROUND(SUM($G171:N171)*$E171,2),"")))</f>
        <v/>
      </c>
      <c r="AS171" s="284" t="str">
        <f>IF($C171="","",IF(O$82="Faza inwest.",0,IFERROR(ROUND(SUM($G171:O171)*$E171,2),"")))</f>
        <v/>
      </c>
      <c r="AT171" s="284" t="str">
        <f>IF($C171="","",IF(P$82="Faza inwest.",0,IFERROR(ROUND(SUM($G171:P171)*$E171,2),"")))</f>
        <v/>
      </c>
      <c r="AU171" s="284" t="str">
        <f>IF($C171="","",IF(Q$82="Faza inwest.",0,IFERROR(ROUND(SUM($G171:Q171)*$E171,2),"")))</f>
        <v/>
      </c>
      <c r="AV171" s="284" t="str">
        <f>IF($C171="","",IF(R$82="Faza inwest.",0,IFERROR(ROUND(SUM($G171:R171)*$E171,2),"")))</f>
        <v/>
      </c>
      <c r="AW171" s="284" t="str">
        <f>IF($C171="","",IF(S$82="Faza inwest.",0,IFERROR(ROUND(SUM($G171:S171)*$E171,2),"")))</f>
        <v/>
      </c>
      <c r="AX171" s="284" t="str">
        <f>IF($C171="","",IF(T$82="Faza inwest.",0,IFERROR(ROUND(SUM($G171:T171)*$E171,2),"")))</f>
        <v/>
      </c>
      <c r="AY171" s="284" t="str">
        <f>IF($C171="","",IF(U$82="Faza inwest.",0,IFERROR(ROUND(SUM($G171:U171)*$E171,2),"")))</f>
        <v/>
      </c>
      <c r="AZ171" s="284" t="str">
        <f>IF($C171="","",IF(V$82="Faza inwest.",0,IFERROR(ROUND(SUM($G171:V171)*$E171,2),"")))</f>
        <v/>
      </c>
      <c r="BA171" s="284" t="str">
        <f>IF($C171="","",IF(W$82="Faza inwest.",0,IFERROR(ROUND(SUM($G171:W171)*$E171,2),"")))</f>
        <v/>
      </c>
      <c r="BB171" s="284" t="str">
        <f>IF($C171="","",IF(X$82="Faza inwest.",0,IFERROR(ROUND(SUM($G171:X171)*$E171,2),"")))</f>
        <v/>
      </c>
      <c r="BC171" s="284" t="str">
        <f>IF($C171="","",IF(Y$82="Faza inwest.",0,IFERROR(ROUND(SUM($G171:Y171)*$E171,2),"")))</f>
        <v/>
      </c>
      <c r="BD171" s="284" t="str">
        <f>IF($C171="","",IF(Z$82="Faza inwest.",0,IFERROR(ROUND(SUM($G171:Z171)*$E171,2),"")))</f>
        <v/>
      </c>
      <c r="BE171" s="284" t="str">
        <f>IF($C171="","",IF(AA$82="Faza inwest.",0,IFERROR(ROUND(SUM($G171:AA171)*$E171,2),"")))</f>
        <v/>
      </c>
      <c r="BF171" s="284" t="str">
        <f>IF($C171="","",IF(AB$82="Faza inwest.",0,IFERROR(ROUND(SUM($G171:AB171)*$E171,2),"")))</f>
        <v/>
      </c>
      <c r="BG171" s="284" t="str">
        <f>IF($C171="","",IF(AC$82="Faza inwest.",0,IFERROR(ROUND(SUM($G171:AC171)*$E171,2),"")))</f>
        <v/>
      </c>
      <c r="BH171" s="284" t="str">
        <f>IF($C171="","",IF(AD$82="Faza inwest.",0,IFERROR(ROUND(SUM($G171:AD171)*$E171,2),"")))</f>
        <v/>
      </c>
      <c r="BI171" s="284" t="str">
        <f>IF($C171="","",IF(AE$82="Faza inwest.",0,IFERROR(ROUND(SUM($G171:AE171)*$E171,2),"")))</f>
        <v/>
      </c>
      <c r="BJ171" s="284" t="str">
        <f>IF($C171="","",IF(AF$82="Faza inwest.",0,IFERROR(ROUND(SUM($G171:AF171)*$E171,2),"")))</f>
        <v/>
      </c>
      <c r="BK171" s="284" t="str">
        <f>IF($C171="","",IF(AG$82="Faza inwest.",0,IFERROR(ROUND(SUM($G171:AG171)*$E171,2),"")))</f>
        <v/>
      </c>
      <c r="BL171" s="284" t="str">
        <f>IF($C171="","",IF(AH$82="Faza inwest.",0,IFERROR(ROUND(SUM($G171:AH171)*$E171,2),"")))</f>
        <v/>
      </c>
      <c r="BM171" s="284" t="str">
        <f>IF($C171="","",IF(AI$82="Faza inwest.",0,IFERROR(ROUND(SUM($G171:AI171)*$E171,2),"")))</f>
        <v/>
      </c>
      <c r="BN171" s="284" t="str">
        <f>IF($C171="","",IF(AJ$82="Faza inwest.",0,IFERROR(ROUND(SUM($G171:AJ171)*$E171,2),"")))</f>
        <v/>
      </c>
    </row>
    <row r="172" spans="1:66" s="93" customFormat="1">
      <c r="A172" s="126" t="str">
        <f t="shared" ref="A172" si="149">IF(A123="","",A123)</f>
        <v/>
      </c>
      <c r="B172" s="304" t="str">
        <f t="shared" si="116"/>
        <v/>
      </c>
      <c r="C172" s="305" t="str">
        <f t="shared" si="112"/>
        <v/>
      </c>
      <c r="D172" s="306" t="str">
        <f t="shared" ref="D172:E172" si="150">IF(D123="","",D123)</f>
        <v/>
      </c>
      <c r="E172" s="306" t="str">
        <f t="shared" si="150"/>
        <v/>
      </c>
      <c r="F172" s="307" t="s">
        <v>8</v>
      </c>
      <c r="G172" s="308" t="str">
        <f t="shared" si="136"/>
        <v/>
      </c>
      <c r="H172" s="308" t="str">
        <f t="shared" si="136"/>
        <v/>
      </c>
      <c r="I172" s="308" t="str">
        <f t="shared" si="136"/>
        <v/>
      </c>
      <c r="J172" s="308" t="str">
        <f t="shared" si="136"/>
        <v/>
      </c>
      <c r="K172" s="308" t="str">
        <f t="shared" si="136"/>
        <v/>
      </c>
      <c r="L172" s="308" t="str">
        <f t="shared" si="136"/>
        <v/>
      </c>
      <c r="M172" s="308" t="str">
        <f t="shared" si="136"/>
        <v/>
      </c>
      <c r="N172" s="308"/>
      <c r="O172" s="308"/>
      <c r="P172" s="308"/>
      <c r="Q172" s="308"/>
      <c r="R172" s="308"/>
      <c r="S172" s="308"/>
      <c r="T172" s="308"/>
      <c r="U172" s="308"/>
      <c r="V172" s="308"/>
      <c r="W172" s="308"/>
      <c r="X172" s="308"/>
      <c r="Y172" s="308"/>
      <c r="Z172" s="308"/>
      <c r="AA172" s="308"/>
      <c r="AB172" s="308"/>
      <c r="AC172" s="308"/>
      <c r="AD172" s="308"/>
      <c r="AE172" s="308"/>
      <c r="AF172" s="308"/>
      <c r="AG172" s="308"/>
      <c r="AH172" s="308"/>
      <c r="AI172" s="308"/>
      <c r="AJ172" s="308"/>
      <c r="AK172" s="284" t="str">
        <f>IF($C172="","",IF(G$82="Faza inwest.",0,IFERROR(ROUND(SUM($G172:G172)*$E172,2),"")))</f>
        <v/>
      </c>
      <c r="AL172" s="284" t="str">
        <f>IF($C172="","",IF(H$82="Faza inwest.",0,IFERROR(ROUND(SUM($G172:H172)*$E172,2),"")))</f>
        <v/>
      </c>
      <c r="AM172" s="284" t="str">
        <f>IF($C172="","",IF(I$82="Faza inwest.",0,IFERROR(ROUND(SUM($G172:I172)*$E172,2),"")))</f>
        <v/>
      </c>
      <c r="AN172" s="284" t="str">
        <f>IF($C172="","",IF(J$82="Faza inwest.",0,IFERROR(ROUND(SUM($G172:J172)*$E172,2),"")))</f>
        <v/>
      </c>
      <c r="AO172" s="284" t="str">
        <f>IF($C172="","",IF(K$82="Faza inwest.",0,IFERROR(ROUND(SUM($G172:K172)*$E172,2),"")))</f>
        <v/>
      </c>
      <c r="AP172" s="284" t="str">
        <f>IF($C172="","",IF(L$82="Faza inwest.",0,IFERROR(ROUND(SUM($G172:L172)*$E172,2),"")))</f>
        <v/>
      </c>
      <c r="AQ172" s="284" t="str">
        <f>IF($C172="","",IF(M$82="Faza inwest.",0,IFERROR(ROUND(SUM($G172:M172)*$E172,2),"")))</f>
        <v/>
      </c>
      <c r="AR172" s="284" t="str">
        <f>IF($C172="","",IF(N$82="Faza inwest.",0,IFERROR(ROUND(SUM($G172:N172)*$E172,2),"")))</f>
        <v/>
      </c>
      <c r="AS172" s="284" t="str">
        <f>IF($C172="","",IF(O$82="Faza inwest.",0,IFERROR(ROUND(SUM($G172:O172)*$E172,2),"")))</f>
        <v/>
      </c>
      <c r="AT172" s="284" t="str">
        <f>IF($C172="","",IF(P$82="Faza inwest.",0,IFERROR(ROUND(SUM($G172:P172)*$E172,2),"")))</f>
        <v/>
      </c>
      <c r="AU172" s="284" t="str">
        <f>IF($C172="","",IF(Q$82="Faza inwest.",0,IFERROR(ROUND(SUM($G172:Q172)*$E172,2),"")))</f>
        <v/>
      </c>
      <c r="AV172" s="284" t="str">
        <f>IF($C172="","",IF(R$82="Faza inwest.",0,IFERROR(ROUND(SUM($G172:R172)*$E172,2),"")))</f>
        <v/>
      </c>
      <c r="AW172" s="284" t="str">
        <f>IF($C172="","",IF(S$82="Faza inwest.",0,IFERROR(ROUND(SUM($G172:S172)*$E172,2),"")))</f>
        <v/>
      </c>
      <c r="AX172" s="284" t="str">
        <f>IF($C172="","",IF(T$82="Faza inwest.",0,IFERROR(ROUND(SUM($G172:T172)*$E172,2),"")))</f>
        <v/>
      </c>
      <c r="AY172" s="284" t="str">
        <f>IF($C172="","",IF(U$82="Faza inwest.",0,IFERROR(ROUND(SUM($G172:U172)*$E172,2),"")))</f>
        <v/>
      </c>
      <c r="AZ172" s="284" t="str">
        <f>IF($C172="","",IF(V$82="Faza inwest.",0,IFERROR(ROUND(SUM($G172:V172)*$E172,2),"")))</f>
        <v/>
      </c>
      <c r="BA172" s="284" t="str">
        <f>IF($C172="","",IF(W$82="Faza inwest.",0,IFERROR(ROUND(SUM($G172:W172)*$E172,2),"")))</f>
        <v/>
      </c>
      <c r="BB172" s="284" t="str">
        <f>IF($C172="","",IF(X$82="Faza inwest.",0,IFERROR(ROUND(SUM($G172:X172)*$E172,2),"")))</f>
        <v/>
      </c>
      <c r="BC172" s="284" t="str">
        <f>IF($C172="","",IF(Y$82="Faza inwest.",0,IFERROR(ROUND(SUM($G172:Y172)*$E172,2),"")))</f>
        <v/>
      </c>
      <c r="BD172" s="284" t="str">
        <f>IF($C172="","",IF(Z$82="Faza inwest.",0,IFERROR(ROUND(SUM($G172:Z172)*$E172,2),"")))</f>
        <v/>
      </c>
      <c r="BE172" s="284" t="str">
        <f>IF($C172="","",IF(AA$82="Faza inwest.",0,IFERROR(ROUND(SUM($G172:AA172)*$E172,2),"")))</f>
        <v/>
      </c>
      <c r="BF172" s="284" t="str">
        <f>IF($C172="","",IF(AB$82="Faza inwest.",0,IFERROR(ROUND(SUM($G172:AB172)*$E172,2),"")))</f>
        <v/>
      </c>
      <c r="BG172" s="284" t="str">
        <f>IF($C172="","",IF(AC$82="Faza inwest.",0,IFERROR(ROUND(SUM($G172:AC172)*$E172,2),"")))</f>
        <v/>
      </c>
      <c r="BH172" s="284" t="str">
        <f>IF($C172="","",IF(AD$82="Faza inwest.",0,IFERROR(ROUND(SUM($G172:AD172)*$E172,2),"")))</f>
        <v/>
      </c>
      <c r="BI172" s="284" t="str">
        <f>IF($C172="","",IF(AE$82="Faza inwest.",0,IFERROR(ROUND(SUM($G172:AE172)*$E172,2),"")))</f>
        <v/>
      </c>
      <c r="BJ172" s="284" t="str">
        <f>IF($C172="","",IF(AF$82="Faza inwest.",0,IFERROR(ROUND(SUM($G172:AF172)*$E172,2),"")))</f>
        <v/>
      </c>
      <c r="BK172" s="284" t="str">
        <f>IF($C172="","",IF(AG$82="Faza inwest.",0,IFERROR(ROUND(SUM($G172:AG172)*$E172,2),"")))</f>
        <v/>
      </c>
      <c r="BL172" s="284" t="str">
        <f>IF($C172="","",IF(AH$82="Faza inwest.",0,IFERROR(ROUND(SUM($G172:AH172)*$E172,2),"")))</f>
        <v/>
      </c>
      <c r="BM172" s="284" t="str">
        <f>IF($C172="","",IF(AI$82="Faza inwest.",0,IFERROR(ROUND(SUM($G172:AI172)*$E172,2),"")))</f>
        <v/>
      </c>
      <c r="BN172" s="284" t="str">
        <f>IF($C172="","",IF(AJ$82="Faza inwest.",0,IFERROR(ROUND(SUM($G172:AJ172)*$E172,2),"")))</f>
        <v/>
      </c>
    </row>
    <row r="173" spans="1:66" s="93" customFormat="1">
      <c r="A173" s="126" t="str">
        <f t="shared" ref="A173" si="151">IF(A124="","",A124)</f>
        <v/>
      </c>
      <c r="B173" s="304" t="str">
        <f t="shared" si="116"/>
        <v/>
      </c>
      <c r="C173" s="305" t="str">
        <f t="shared" si="112"/>
        <v/>
      </c>
      <c r="D173" s="306" t="str">
        <f t="shared" ref="D173:E173" si="152">IF(D124="","",D124)</f>
        <v/>
      </c>
      <c r="E173" s="306" t="str">
        <f t="shared" si="152"/>
        <v/>
      </c>
      <c r="F173" s="307" t="s">
        <v>8</v>
      </c>
      <c r="G173" s="308" t="str">
        <f t="shared" si="136"/>
        <v/>
      </c>
      <c r="H173" s="308" t="str">
        <f t="shared" si="136"/>
        <v/>
      </c>
      <c r="I173" s="308" t="str">
        <f t="shared" si="136"/>
        <v/>
      </c>
      <c r="J173" s="308" t="str">
        <f t="shared" si="136"/>
        <v/>
      </c>
      <c r="K173" s="308" t="str">
        <f t="shared" si="136"/>
        <v/>
      </c>
      <c r="L173" s="308" t="str">
        <f t="shared" si="136"/>
        <v/>
      </c>
      <c r="M173" s="308" t="str">
        <f t="shared" si="136"/>
        <v/>
      </c>
      <c r="N173" s="308"/>
      <c r="O173" s="308"/>
      <c r="P173" s="308"/>
      <c r="Q173" s="308"/>
      <c r="R173" s="308"/>
      <c r="S173" s="308"/>
      <c r="T173" s="308"/>
      <c r="U173" s="308"/>
      <c r="V173" s="308"/>
      <c r="W173" s="308"/>
      <c r="X173" s="308"/>
      <c r="Y173" s="308"/>
      <c r="Z173" s="308"/>
      <c r="AA173" s="308"/>
      <c r="AB173" s="308"/>
      <c r="AC173" s="308"/>
      <c r="AD173" s="308"/>
      <c r="AE173" s="308"/>
      <c r="AF173" s="308"/>
      <c r="AG173" s="308"/>
      <c r="AH173" s="308"/>
      <c r="AI173" s="308"/>
      <c r="AJ173" s="308"/>
      <c r="AK173" s="284" t="str">
        <f>IF($C173="","",IF(G$82="Faza inwest.",0,IFERROR(ROUND(SUM($G173:G173)*$E173,2),"")))</f>
        <v/>
      </c>
      <c r="AL173" s="284" t="str">
        <f>IF($C173="","",IF(H$82="Faza inwest.",0,IFERROR(ROUND(SUM($G173:H173)*$E173,2),"")))</f>
        <v/>
      </c>
      <c r="AM173" s="284" t="str">
        <f>IF($C173="","",IF(I$82="Faza inwest.",0,IFERROR(ROUND(SUM($G173:I173)*$E173,2),"")))</f>
        <v/>
      </c>
      <c r="AN173" s="284" t="str">
        <f>IF($C173="","",IF(J$82="Faza inwest.",0,IFERROR(ROUND(SUM($G173:J173)*$E173,2),"")))</f>
        <v/>
      </c>
      <c r="AO173" s="284" t="str">
        <f>IF($C173="","",IF(K$82="Faza inwest.",0,IFERROR(ROUND(SUM($G173:K173)*$E173,2),"")))</f>
        <v/>
      </c>
      <c r="AP173" s="284" t="str">
        <f>IF($C173="","",IF(L$82="Faza inwest.",0,IFERROR(ROUND(SUM($G173:L173)*$E173,2),"")))</f>
        <v/>
      </c>
      <c r="AQ173" s="284" t="str">
        <f>IF($C173="","",IF(M$82="Faza inwest.",0,IFERROR(ROUND(SUM($G173:M173)*$E173,2),"")))</f>
        <v/>
      </c>
      <c r="AR173" s="284" t="str">
        <f>IF($C173="","",IF(N$82="Faza inwest.",0,IFERROR(ROUND(SUM($G173:N173)*$E173,2),"")))</f>
        <v/>
      </c>
      <c r="AS173" s="284" t="str">
        <f>IF($C173="","",IF(O$82="Faza inwest.",0,IFERROR(ROUND(SUM($G173:O173)*$E173,2),"")))</f>
        <v/>
      </c>
      <c r="AT173" s="284" t="str">
        <f>IF($C173="","",IF(P$82="Faza inwest.",0,IFERROR(ROUND(SUM($G173:P173)*$E173,2),"")))</f>
        <v/>
      </c>
      <c r="AU173" s="284" t="str">
        <f>IF($C173="","",IF(Q$82="Faza inwest.",0,IFERROR(ROUND(SUM($G173:Q173)*$E173,2),"")))</f>
        <v/>
      </c>
      <c r="AV173" s="284" t="str">
        <f>IF($C173="","",IF(R$82="Faza inwest.",0,IFERROR(ROUND(SUM($G173:R173)*$E173,2),"")))</f>
        <v/>
      </c>
      <c r="AW173" s="284" t="str">
        <f>IF($C173="","",IF(S$82="Faza inwest.",0,IFERROR(ROUND(SUM($G173:S173)*$E173,2),"")))</f>
        <v/>
      </c>
      <c r="AX173" s="284" t="str">
        <f>IF($C173="","",IF(T$82="Faza inwest.",0,IFERROR(ROUND(SUM($G173:T173)*$E173,2),"")))</f>
        <v/>
      </c>
      <c r="AY173" s="284" t="str">
        <f>IF($C173="","",IF(U$82="Faza inwest.",0,IFERROR(ROUND(SUM($G173:U173)*$E173,2),"")))</f>
        <v/>
      </c>
      <c r="AZ173" s="284" t="str">
        <f>IF($C173="","",IF(V$82="Faza inwest.",0,IFERROR(ROUND(SUM($G173:V173)*$E173,2),"")))</f>
        <v/>
      </c>
      <c r="BA173" s="284" t="str">
        <f>IF($C173="","",IF(W$82="Faza inwest.",0,IFERROR(ROUND(SUM($G173:W173)*$E173,2),"")))</f>
        <v/>
      </c>
      <c r="BB173" s="284" t="str">
        <f>IF($C173="","",IF(X$82="Faza inwest.",0,IFERROR(ROUND(SUM($G173:X173)*$E173,2),"")))</f>
        <v/>
      </c>
      <c r="BC173" s="284" t="str">
        <f>IF($C173="","",IF(Y$82="Faza inwest.",0,IFERROR(ROUND(SUM($G173:Y173)*$E173,2),"")))</f>
        <v/>
      </c>
      <c r="BD173" s="284" t="str">
        <f>IF($C173="","",IF(Z$82="Faza inwest.",0,IFERROR(ROUND(SUM($G173:Z173)*$E173,2),"")))</f>
        <v/>
      </c>
      <c r="BE173" s="284" t="str">
        <f>IF($C173="","",IF(AA$82="Faza inwest.",0,IFERROR(ROUND(SUM($G173:AA173)*$E173,2),"")))</f>
        <v/>
      </c>
      <c r="BF173" s="284" t="str">
        <f>IF($C173="","",IF(AB$82="Faza inwest.",0,IFERROR(ROUND(SUM($G173:AB173)*$E173,2),"")))</f>
        <v/>
      </c>
      <c r="BG173" s="284" t="str">
        <f>IF($C173="","",IF(AC$82="Faza inwest.",0,IFERROR(ROUND(SUM($G173:AC173)*$E173,2),"")))</f>
        <v/>
      </c>
      <c r="BH173" s="284" t="str">
        <f>IF($C173="","",IF(AD$82="Faza inwest.",0,IFERROR(ROUND(SUM($G173:AD173)*$E173,2),"")))</f>
        <v/>
      </c>
      <c r="BI173" s="284" t="str">
        <f>IF($C173="","",IF(AE$82="Faza inwest.",0,IFERROR(ROUND(SUM($G173:AE173)*$E173,2),"")))</f>
        <v/>
      </c>
      <c r="BJ173" s="284" t="str">
        <f>IF($C173="","",IF(AF$82="Faza inwest.",0,IFERROR(ROUND(SUM($G173:AF173)*$E173,2),"")))</f>
        <v/>
      </c>
      <c r="BK173" s="284" t="str">
        <f>IF($C173="","",IF(AG$82="Faza inwest.",0,IFERROR(ROUND(SUM($G173:AG173)*$E173,2),"")))</f>
        <v/>
      </c>
      <c r="BL173" s="284" t="str">
        <f>IF($C173="","",IF(AH$82="Faza inwest.",0,IFERROR(ROUND(SUM($G173:AH173)*$E173,2),"")))</f>
        <v/>
      </c>
      <c r="BM173" s="284" t="str">
        <f>IF($C173="","",IF(AI$82="Faza inwest.",0,IFERROR(ROUND(SUM($G173:AI173)*$E173,2),"")))</f>
        <v/>
      </c>
      <c r="BN173" s="284" t="str">
        <f>IF($C173="","",IF(AJ$82="Faza inwest.",0,IFERROR(ROUND(SUM($G173:AJ173)*$E173,2),"")))</f>
        <v/>
      </c>
    </row>
    <row r="174" spans="1:66" s="93" customFormat="1">
      <c r="A174" s="137" t="str">
        <f t="shared" ref="A174" si="153">IF(A125="","",A125)</f>
        <v/>
      </c>
      <c r="B174" s="309" t="str">
        <f t="shared" si="116"/>
        <v/>
      </c>
      <c r="C174" s="310" t="str">
        <f t="shared" si="112"/>
        <v/>
      </c>
      <c r="D174" s="311" t="str">
        <f t="shared" ref="D174:E174" si="154">IF(D125="","",D125)</f>
        <v/>
      </c>
      <c r="E174" s="311" t="str">
        <f t="shared" si="154"/>
        <v/>
      </c>
      <c r="F174" s="312" t="s">
        <v>8</v>
      </c>
      <c r="G174" s="313" t="str">
        <f t="shared" si="136"/>
        <v/>
      </c>
      <c r="H174" s="313" t="str">
        <f t="shared" si="136"/>
        <v/>
      </c>
      <c r="I174" s="313" t="str">
        <f t="shared" si="136"/>
        <v/>
      </c>
      <c r="J174" s="313" t="str">
        <f t="shared" si="136"/>
        <v/>
      </c>
      <c r="K174" s="313" t="str">
        <f t="shared" si="136"/>
        <v/>
      </c>
      <c r="L174" s="313" t="str">
        <f t="shared" si="136"/>
        <v/>
      </c>
      <c r="M174" s="313" t="str">
        <f t="shared" si="136"/>
        <v/>
      </c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3"/>
      <c r="AE174" s="313"/>
      <c r="AF174" s="313"/>
      <c r="AG174" s="313"/>
      <c r="AH174" s="313"/>
      <c r="AI174" s="313"/>
      <c r="AJ174" s="313"/>
      <c r="AK174" s="290" t="str">
        <f>IF($C174="","",IF(G$82="Faza inwest.",0,IFERROR(ROUND(SUM($G174:G174)*$E174,2),"")))</f>
        <v/>
      </c>
      <c r="AL174" s="290" t="str">
        <f>IF($C174="","",IF(H$82="Faza inwest.",0,IFERROR(ROUND(SUM($G174:H174)*$E174,2),"")))</f>
        <v/>
      </c>
      <c r="AM174" s="290" t="str">
        <f>IF($C174="","",IF(I$82="Faza inwest.",0,IFERROR(ROUND(SUM($G174:I174)*$E174,2),"")))</f>
        <v/>
      </c>
      <c r="AN174" s="290" t="str">
        <f>IF($C174="","",IF(J$82="Faza inwest.",0,IFERROR(ROUND(SUM($G174:J174)*$E174,2),"")))</f>
        <v/>
      </c>
      <c r="AO174" s="290" t="str">
        <f>IF($C174="","",IF(K$82="Faza inwest.",0,IFERROR(ROUND(SUM($G174:K174)*$E174,2),"")))</f>
        <v/>
      </c>
      <c r="AP174" s="290" t="str">
        <f>IF($C174="","",IF(L$82="Faza inwest.",0,IFERROR(ROUND(SUM($G174:L174)*$E174,2),"")))</f>
        <v/>
      </c>
      <c r="AQ174" s="290" t="str">
        <f>IF($C174="","",IF(M$82="Faza inwest.",0,IFERROR(ROUND(SUM($G174:M174)*$E174,2),"")))</f>
        <v/>
      </c>
      <c r="AR174" s="290" t="str">
        <f>IF($C174="","",IF(N$82="Faza inwest.",0,IFERROR(ROUND(SUM($G174:N174)*$E174,2),"")))</f>
        <v/>
      </c>
      <c r="AS174" s="290" t="str">
        <f>IF($C174="","",IF(O$82="Faza inwest.",0,IFERROR(ROUND(SUM($G174:O174)*$E174,2),"")))</f>
        <v/>
      </c>
      <c r="AT174" s="290" t="str">
        <f>IF($C174="","",IF(P$82="Faza inwest.",0,IFERROR(ROUND(SUM($G174:P174)*$E174,2),"")))</f>
        <v/>
      </c>
      <c r="AU174" s="290" t="str">
        <f>IF($C174="","",IF(Q$82="Faza inwest.",0,IFERROR(ROUND(SUM($G174:Q174)*$E174,2),"")))</f>
        <v/>
      </c>
      <c r="AV174" s="290" t="str">
        <f>IF($C174="","",IF(R$82="Faza inwest.",0,IFERROR(ROUND(SUM($G174:R174)*$E174,2),"")))</f>
        <v/>
      </c>
      <c r="AW174" s="290" t="str">
        <f>IF($C174="","",IF(S$82="Faza inwest.",0,IFERROR(ROUND(SUM($G174:S174)*$E174,2),"")))</f>
        <v/>
      </c>
      <c r="AX174" s="290" t="str">
        <f>IF($C174="","",IF(T$82="Faza inwest.",0,IFERROR(ROUND(SUM($G174:T174)*$E174,2),"")))</f>
        <v/>
      </c>
      <c r="AY174" s="290" t="str">
        <f>IF($C174="","",IF(U$82="Faza inwest.",0,IFERROR(ROUND(SUM($G174:U174)*$E174,2),"")))</f>
        <v/>
      </c>
      <c r="AZ174" s="290" t="str">
        <f>IF($C174="","",IF(V$82="Faza inwest.",0,IFERROR(ROUND(SUM($G174:V174)*$E174,2),"")))</f>
        <v/>
      </c>
      <c r="BA174" s="290" t="str">
        <f>IF($C174="","",IF(W$82="Faza inwest.",0,IFERROR(ROUND(SUM($G174:W174)*$E174,2),"")))</f>
        <v/>
      </c>
      <c r="BB174" s="290" t="str">
        <f>IF($C174="","",IF(X$82="Faza inwest.",0,IFERROR(ROUND(SUM($G174:X174)*$E174,2),"")))</f>
        <v/>
      </c>
      <c r="BC174" s="290" t="str">
        <f>IF($C174="","",IF(Y$82="Faza inwest.",0,IFERROR(ROUND(SUM($G174:Y174)*$E174,2),"")))</f>
        <v/>
      </c>
      <c r="BD174" s="290" t="str">
        <f>IF($C174="","",IF(Z$82="Faza inwest.",0,IFERROR(ROUND(SUM($G174:Z174)*$E174,2),"")))</f>
        <v/>
      </c>
      <c r="BE174" s="290" t="str">
        <f>IF($C174="","",IF(AA$82="Faza inwest.",0,IFERROR(ROUND(SUM($G174:AA174)*$E174,2),"")))</f>
        <v/>
      </c>
      <c r="BF174" s="290" t="str">
        <f>IF($C174="","",IF(AB$82="Faza inwest.",0,IFERROR(ROUND(SUM($G174:AB174)*$E174,2),"")))</f>
        <v/>
      </c>
      <c r="BG174" s="290" t="str">
        <f>IF($C174="","",IF(AC$82="Faza inwest.",0,IFERROR(ROUND(SUM($G174:AC174)*$E174,2),"")))</f>
        <v/>
      </c>
      <c r="BH174" s="290" t="str">
        <f>IF($C174="","",IF(AD$82="Faza inwest.",0,IFERROR(ROUND(SUM($G174:AD174)*$E174,2),"")))</f>
        <v/>
      </c>
      <c r="BI174" s="290" t="str">
        <f>IF($C174="","",IF(AE$82="Faza inwest.",0,IFERROR(ROUND(SUM($G174:AE174)*$E174,2),"")))</f>
        <v/>
      </c>
      <c r="BJ174" s="290" t="str">
        <f>IF($C174="","",IF(AF$82="Faza inwest.",0,IFERROR(ROUND(SUM($G174:AF174)*$E174,2),"")))</f>
        <v/>
      </c>
      <c r="BK174" s="290" t="str">
        <f>IF($C174="","",IF(AG$82="Faza inwest.",0,IFERROR(ROUND(SUM($G174:AG174)*$E174,2),"")))</f>
        <v/>
      </c>
      <c r="BL174" s="290" t="str">
        <f>IF($C174="","",IF(AH$82="Faza inwest.",0,IFERROR(ROUND(SUM($G174:AH174)*$E174,2),"")))</f>
        <v/>
      </c>
      <c r="BM174" s="290" t="str">
        <f>IF($C174="","",IF(AI$82="Faza inwest.",0,IFERROR(ROUND(SUM($G174:AI174)*$E174,2),"")))</f>
        <v/>
      </c>
      <c r="BN174" s="290" t="str">
        <f>IF($C174="","",IF(AJ$82="Faza inwest.",0,IFERROR(ROUND(SUM($G174:AJ174)*$E174,2),"")))</f>
        <v/>
      </c>
    </row>
    <row r="175" spans="1:66" s="4" customFormat="1" ht="24" customHeight="1">
      <c r="A175" s="47"/>
      <c r="B175" s="4" t="s">
        <v>168</v>
      </c>
    </row>
    <row r="176" spans="1:66" s="3" customFormat="1">
      <c r="A176" s="470" t="s">
        <v>176</v>
      </c>
      <c r="B176" s="472" t="s">
        <v>175</v>
      </c>
      <c r="C176" s="468" t="s">
        <v>60</v>
      </c>
      <c r="D176" s="41" t="str">
        <f t="shared" ref="D176:AG176" si="155">IF(G$82="","",G$82)</f>
        <v/>
      </c>
      <c r="E176" s="41" t="str">
        <f t="shared" si="155"/>
        <v/>
      </c>
      <c r="F176" s="41" t="str">
        <f t="shared" si="155"/>
        <v/>
      </c>
      <c r="G176" s="41" t="str">
        <f t="shared" si="155"/>
        <v/>
      </c>
      <c r="H176" s="41" t="str">
        <f t="shared" si="155"/>
        <v/>
      </c>
      <c r="I176" s="41" t="str">
        <f t="shared" si="155"/>
        <v/>
      </c>
      <c r="J176" s="41" t="str">
        <f t="shared" si="155"/>
        <v/>
      </c>
      <c r="K176" s="41" t="str">
        <f t="shared" si="155"/>
        <v/>
      </c>
      <c r="L176" s="41" t="str">
        <f t="shared" si="155"/>
        <v/>
      </c>
      <c r="M176" s="41" t="str">
        <f t="shared" si="155"/>
        <v/>
      </c>
      <c r="N176" s="41" t="str">
        <f t="shared" si="155"/>
        <v/>
      </c>
      <c r="O176" s="41" t="str">
        <f t="shared" si="155"/>
        <v/>
      </c>
      <c r="P176" s="41" t="str">
        <f t="shared" si="155"/>
        <v/>
      </c>
      <c r="Q176" s="41" t="str">
        <f t="shared" si="155"/>
        <v/>
      </c>
      <c r="R176" s="41" t="str">
        <f t="shared" si="155"/>
        <v/>
      </c>
      <c r="S176" s="41" t="str">
        <f t="shared" si="155"/>
        <v/>
      </c>
      <c r="T176" s="41" t="str">
        <f t="shared" si="155"/>
        <v/>
      </c>
      <c r="U176" s="41" t="str">
        <f t="shared" si="155"/>
        <v/>
      </c>
      <c r="V176" s="41" t="str">
        <f t="shared" si="155"/>
        <v/>
      </c>
      <c r="W176" s="41" t="str">
        <f t="shared" si="155"/>
        <v/>
      </c>
      <c r="X176" s="41" t="str">
        <f t="shared" si="155"/>
        <v/>
      </c>
      <c r="Y176" s="41" t="str">
        <f t="shared" si="155"/>
        <v/>
      </c>
      <c r="Z176" s="41" t="str">
        <f t="shared" si="155"/>
        <v/>
      </c>
      <c r="AA176" s="41" t="str">
        <f t="shared" si="155"/>
        <v/>
      </c>
      <c r="AB176" s="41" t="str">
        <f t="shared" si="155"/>
        <v/>
      </c>
      <c r="AC176" s="41" t="str">
        <f t="shared" si="155"/>
        <v/>
      </c>
      <c r="AD176" s="41" t="str">
        <f t="shared" si="155"/>
        <v/>
      </c>
      <c r="AE176" s="41" t="str">
        <f t="shared" si="155"/>
        <v/>
      </c>
      <c r="AF176" s="41" t="str">
        <f t="shared" si="155"/>
        <v/>
      </c>
      <c r="AG176" s="41" t="str">
        <f t="shared" si="155"/>
        <v/>
      </c>
    </row>
    <row r="177" spans="1:40" s="3" customFormat="1">
      <c r="A177" s="471"/>
      <c r="B177" s="473"/>
      <c r="C177" s="474"/>
      <c r="D177" s="38" t="str">
        <f t="shared" ref="D177:AG177" si="156">IF(G$83="","",G$83)</f>
        <v/>
      </c>
      <c r="E177" s="38" t="str">
        <f t="shared" si="156"/>
        <v/>
      </c>
      <c r="F177" s="38" t="str">
        <f t="shared" si="156"/>
        <v/>
      </c>
      <c r="G177" s="38" t="str">
        <f t="shared" si="156"/>
        <v/>
      </c>
      <c r="H177" s="38" t="str">
        <f t="shared" si="156"/>
        <v/>
      </c>
      <c r="I177" s="38" t="str">
        <f t="shared" si="156"/>
        <v/>
      </c>
      <c r="J177" s="38" t="str">
        <f t="shared" si="156"/>
        <v/>
      </c>
      <c r="K177" s="38" t="str">
        <f t="shared" si="156"/>
        <v/>
      </c>
      <c r="L177" s="38" t="str">
        <f t="shared" si="156"/>
        <v/>
      </c>
      <c r="M177" s="38" t="str">
        <f t="shared" si="156"/>
        <v/>
      </c>
      <c r="N177" s="38" t="str">
        <f t="shared" si="156"/>
        <v/>
      </c>
      <c r="O177" s="38" t="str">
        <f t="shared" si="156"/>
        <v/>
      </c>
      <c r="P177" s="38" t="str">
        <f t="shared" si="156"/>
        <v/>
      </c>
      <c r="Q177" s="38" t="str">
        <f t="shared" si="156"/>
        <v/>
      </c>
      <c r="R177" s="38" t="str">
        <f t="shared" si="156"/>
        <v/>
      </c>
      <c r="S177" s="38" t="str">
        <f t="shared" si="156"/>
        <v/>
      </c>
      <c r="T177" s="38" t="str">
        <f t="shared" si="156"/>
        <v/>
      </c>
      <c r="U177" s="38" t="str">
        <f t="shared" si="156"/>
        <v/>
      </c>
      <c r="V177" s="38" t="str">
        <f t="shared" si="156"/>
        <v/>
      </c>
      <c r="W177" s="38" t="str">
        <f t="shared" si="156"/>
        <v/>
      </c>
      <c r="X177" s="38" t="str">
        <f t="shared" si="156"/>
        <v/>
      </c>
      <c r="Y177" s="38" t="str">
        <f t="shared" si="156"/>
        <v/>
      </c>
      <c r="Z177" s="38" t="str">
        <f t="shared" si="156"/>
        <v/>
      </c>
      <c r="AA177" s="38" t="str">
        <f t="shared" si="156"/>
        <v/>
      </c>
      <c r="AB177" s="38" t="str">
        <f t="shared" si="156"/>
        <v/>
      </c>
      <c r="AC177" s="38" t="str">
        <f t="shared" si="156"/>
        <v/>
      </c>
      <c r="AD177" s="38" t="str">
        <f t="shared" si="156"/>
        <v/>
      </c>
      <c r="AE177" s="38" t="str">
        <f t="shared" si="156"/>
        <v/>
      </c>
      <c r="AF177" s="38" t="str">
        <f t="shared" si="156"/>
        <v/>
      </c>
      <c r="AG177" s="38" t="str">
        <f t="shared" si="156"/>
        <v/>
      </c>
    </row>
    <row r="178" spans="1:40" s="93" customFormat="1">
      <c r="A178" s="322" t="s">
        <v>119</v>
      </c>
      <c r="B178" s="323" t="s">
        <v>159</v>
      </c>
      <c r="C178" s="324">
        <f>SUM($C$84:$C$103)*(1+SUM($C$26))</f>
        <v>0</v>
      </c>
      <c r="D178" s="324" t="str">
        <f>IF(SUM(G$84:G$103)=0,"",SUM(G$84:G$103)*(1+SUM($C$26)))</f>
        <v/>
      </c>
      <c r="E178" s="324" t="str">
        <f t="shared" ref="E178:AG178" si="157">IF(SUM(H$84:H$103)=0,"",SUM(H$84:H$103)*(1+SUM($C$26)))</f>
        <v/>
      </c>
      <c r="F178" s="324" t="str">
        <f t="shared" si="157"/>
        <v/>
      </c>
      <c r="G178" s="324" t="str">
        <f t="shared" si="157"/>
        <v/>
      </c>
      <c r="H178" s="324" t="str">
        <f t="shared" si="157"/>
        <v/>
      </c>
      <c r="I178" s="324" t="str">
        <f t="shared" si="157"/>
        <v/>
      </c>
      <c r="J178" s="324" t="str">
        <f t="shared" si="157"/>
        <v/>
      </c>
      <c r="K178" s="324" t="str">
        <f t="shared" si="157"/>
        <v/>
      </c>
      <c r="L178" s="324" t="str">
        <f t="shared" si="157"/>
        <v/>
      </c>
      <c r="M178" s="324" t="str">
        <f t="shared" si="157"/>
        <v/>
      </c>
      <c r="N178" s="324" t="str">
        <f t="shared" si="157"/>
        <v/>
      </c>
      <c r="O178" s="324" t="str">
        <f t="shared" si="157"/>
        <v/>
      </c>
      <c r="P178" s="324" t="str">
        <f t="shared" si="157"/>
        <v/>
      </c>
      <c r="Q178" s="324" t="str">
        <f t="shared" si="157"/>
        <v/>
      </c>
      <c r="R178" s="324" t="str">
        <f t="shared" si="157"/>
        <v/>
      </c>
      <c r="S178" s="324" t="str">
        <f t="shared" si="157"/>
        <v/>
      </c>
      <c r="T178" s="324" t="str">
        <f t="shared" si="157"/>
        <v/>
      </c>
      <c r="U178" s="324" t="str">
        <f t="shared" si="157"/>
        <v/>
      </c>
      <c r="V178" s="324" t="str">
        <f t="shared" si="157"/>
        <v/>
      </c>
      <c r="W178" s="324" t="str">
        <f t="shared" si="157"/>
        <v/>
      </c>
      <c r="X178" s="324" t="str">
        <f t="shared" si="157"/>
        <v/>
      </c>
      <c r="Y178" s="324" t="str">
        <f t="shared" si="157"/>
        <v/>
      </c>
      <c r="Z178" s="324" t="str">
        <f t="shared" si="157"/>
        <v/>
      </c>
      <c r="AA178" s="324" t="str">
        <f t="shared" si="157"/>
        <v/>
      </c>
      <c r="AB178" s="324" t="str">
        <f t="shared" si="157"/>
        <v/>
      </c>
      <c r="AC178" s="324" t="str">
        <f t="shared" si="157"/>
        <v/>
      </c>
      <c r="AD178" s="324" t="str">
        <f t="shared" si="157"/>
        <v/>
      </c>
      <c r="AE178" s="324" t="str">
        <f t="shared" si="157"/>
        <v/>
      </c>
      <c r="AF178" s="324" t="str">
        <f t="shared" si="157"/>
        <v/>
      </c>
      <c r="AG178" s="324" t="str">
        <f t="shared" si="157"/>
        <v/>
      </c>
      <c r="AH178" s="131"/>
      <c r="AI178" s="131"/>
      <c r="AJ178" s="130"/>
      <c r="AN178" s="98"/>
    </row>
    <row r="179" spans="1:40" s="92" customFormat="1">
      <c r="A179" s="325" t="s">
        <v>154</v>
      </c>
      <c r="B179" s="326" t="s">
        <v>156</v>
      </c>
      <c r="C179" s="327" t="str">
        <f>IF($D$11="Tak",SUMPRODUCT(C84:C103,$D$84:$D$103)*(1+SUM($C$26)),IF($D$11="Nie",0,IF($D$11="Częściowo",SUMPRODUCT(C84:C103,$D$84:$D$103)*$D$12*(1+SUM($C$26)),"")))</f>
        <v/>
      </c>
      <c r="D179" s="327" t="str">
        <f>IF(D$178="","",IF($D$11="Tak",SUMPRODUCT(G$84:G$103,$D$84:$D$103)*(1+SUM($C$26)),IF($D$11="Nie",0,IF($D$11="Częściowo",SUMPRODUCT(G$84:G$103,$D$84:$D$103)*$D$12*(1+SUM($C$26)),""))))</f>
        <v/>
      </c>
      <c r="E179" s="327" t="str">
        <f t="shared" ref="E179:AG179" si="158">IF(E$178="","",IF($D$11="Tak",SUMPRODUCT(H$84:H$103,$D$84:$D$103)*(1+SUM($C$26)),IF($D$11="Nie",0,IF($D$11="Częściowo",SUMPRODUCT(H$84:H$103,$D$84:$D$103)*$D$12*(1+SUM($C$26)),""))))</f>
        <v/>
      </c>
      <c r="F179" s="327" t="str">
        <f t="shared" si="158"/>
        <v/>
      </c>
      <c r="G179" s="327" t="str">
        <f t="shared" si="158"/>
        <v/>
      </c>
      <c r="H179" s="327" t="str">
        <f t="shared" si="158"/>
        <v/>
      </c>
      <c r="I179" s="327" t="str">
        <f t="shared" si="158"/>
        <v/>
      </c>
      <c r="J179" s="327" t="str">
        <f t="shared" si="158"/>
        <v/>
      </c>
      <c r="K179" s="327" t="str">
        <f t="shared" si="158"/>
        <v/>
      </c>
      <c r="L179" s="327" t="str">
        <f t="shared" si="158"/>
        <v/>
      </c>
      <c r="M179" s="327" t="str">
        <f t="shared" si="158"/>
        <v/>
      </c>
      <c r="N179" s="327" t="str">
        <f t="shared" si="158"/>
        <v/>
      </c>
      <c r="O179" s="327" t="str">
        <f t="shared" si="158"/>
        <v/>
      </c>
      <c r="P179" s="327" t="str">
        <f t="shared" si="158"/>
        <v/>
      </c>
      <c r="Q179" s="327" t="str">
        <f t="shared" si="158"/>
        <v/>
      </c>
      <c r="R179" s="327" t="str">
        <f t="shared" si="158"/>
        <v/>
      </c>
      <c r="S179" s="327" t="str">
        <f t="shared" si="158"/>
        <v/>
      </c>
      <c r="T179" s="327" t="str">
        <f t="shared" si="158"/>
        <v/>
      </c>
      <c r="U179" s="327" t="str">
        <f t="shared" si="158"/>
        <v/>
      </c>
      <c r="V179" s="327" t="str">
        <f t="shared" si="158"/>
        <v/>
      </c>
      <c r="W179" s="327" t="str">
        <f t="shared" si="158"/>
        <v/>
      </c>
      <c r="X179" s="327" t="str">
        <f t="shared" si="158"/>
        <v/>
      </c>
      <c r="Y179" s="327" t="str">
        <f t="shared" si="158"/>
        <v/>
      </c>
      <c r="Z179" s="327" t="str">
        <f t="shared" si="158"/>
        <v/>
      </c>
      <c r="AA179" s="327" t="str">
        <f t="shared" si="158"/>
        <v/>
      </c>
      <c r="AB179" s="327" t="str">
        <f t="shared" si="158"/>
        <v/>
      </c>
      <c r="AC179" s="327" t="str">
        <f t="shared" si="158"/>
        <v/>
      </c>
      <c r="AD179" s="327" t="str">
        <f t="shared" si="158"/>
        <v/>
      </c>
      <c r="AE179" s="327" t="str">
        <f t="shared" si="158"/>
        <v/>
      </c>
      <c r="AF179" s="327" t="str">
        <f t="shared" si="158"/>
        <v/>
      </c>
      <c r="AG179" s="327" t="str">
        <f t="shared" si="158"/>
        <v/>
      </c>
    </row>
    <row r="180" spans="1:40" s="92" customFormat="1">
      <c r="A180" s="328" t="s">
        <v>155</v>
      </c>
      <c r="B180" s="329" t="str">
        <f>CONCATENATE("Koszty kwalifikowalne do analizy finansowej –",$E$11," (I.1+I.2)")</f>
        <v>Koszty kwalifikowalne do analizy finansowej – w cenach netto + część VAT (I.1+I.2)</v>
      </c>
      <c r="C180" s="330">
        <f>SUM($C$178:$C$179)</f>
        <v>0</v>
      </c>
      <c r="D180" s="330" t="str">
        <f>IF(D$178="","",SUM(D$178,D$179))</f>
        <v/>
      </c>
      <c r="E180" s="330" t="str">
        <f t="shared" ref="E180:AG180" si="159">IF(E$178="","",SUM(E$178,E$179))</f>
        <v/>
      </c>
      <c r="F180" s="330" t="str">
        <f t="shared" si="159"/>
        <v/>
      </c>
      <c r="G180" s="330" t="str">
        <f t="shared" si="159"/>
        <v/>
      </c>
      <c r="H180" s="330" t="str">
        <f t="shared" si="159"/>
        <v/>
      </c>
      <c r="I180" s="330" t="str">
        <f t="shared" si="159"/>
        <v/>
      </c>
      <c r="J180" s="330" t="str">
        <f t="shared" si="159"/>
        <v/>
      </c>
      <c r="K180" s="330" t="str">
        <f t="shared" si="159"/>
        <v/>
      </c>
      <c r="L180" s="330" t="str">
        <f t="shared" si="159"/>
        <v/>
      </c>
      <c r="M180" s="330" t="str">
        <f t="shared" si="159"/>
        <v/>
      </c>
      <c r="N180" s="330" t="str">
        <f t="shared" si="159"/>
        <v/>
      </c>
      <c r="O180" s="330" t="str">
        <f t="shared" si="159"/>
        <v/>
      </c>
      <c r="P180" s="330" t="str">
        <f t="shared" si="159"/>
        <v/>
      </c>
      <c r="Q180" s="330" t="str">
        <f t="shared" si="159"/>
        <v/>
      </c>
      <c r="R180" s="330" t="str">
        <f t="shared" si="159"/>
        <v/>
      </c>
      <c r="S180" s="330" t="str">
        <f t="shared" si="159"/>
        <v/>
      </c>
      <c r="T180" s="330" t="str">
        <f t="shared" si="159"/>
        <v/>
      </c>
      <c r="U180" s="330" t="str">
        <f t="shared" si="159"/>
        <v/>
      </c>
      <c r="V180" s="330" t="str">
        <f t="shared" si="159"/>
        <v/>
      </c>
      <c r="W180" s="330" t="str">
        <f t="shared" si="159"/>
        <v/>
      </c>
      <c r="X180" s="330" t="str">
        <f t="shared" si="159"/>
        <v/>
      </c>
      <c r="Y180" s="330" t="str">
        <f t="shared" si="159"/>
        <v/>
      </c>
      <c r="Z180" s="330" t="str">
        <f t="shared" si="159"/>
        <v/>
      </c>
      <c r="AA180" s="330" t="str">
        <f t="shared" si="159"/>
        <v/>
      </c>
      <c r="AB180" s="330" t="str">
        <f t="shared" si="159"/>
        <v/>
      </c>
      <c r="AC180" s="330" t="str">
        <f t="shared" si="159"/>
        <v/>
      </c>
      <c r="AD180" s="330" t="str">
        <f t="shared" si="159"/>
        <v/>
      </c>
      <c r="AE180" s="330" t="str">
        <f t="shared" si="159"/>
        <v/>
      </c>
      <c r="AF180" s="330" t="str">
        <f t="shared" si="159"/>
        <v/>
      </c>
      <c r="AG180" s="330" t="str">
        <f t="shared" si="159"/>
        <v/>
      </c>
    </row>
    <row r="181" spans="1:40" s="334" customFormat="1">
      <c r="A181" s="331" t="s">
        <v>115</v>
      </c>
      <c r="B181" s="332" t="s">
        <v>160</v>
      </c>
      <c r="C181" s="333">
        <f>SUM($C$106:$C$125)*(1+SUM($C$26))</f>
        <v>0</v>
      </c>
      <c r="D181" s="333" t="str">
        <f>IF(D$178="","",SUM(G$106:G$125)*(1+SUM($C$26)))</f>
        <v/>
      </c>
      <c r="E181" s="333" t="str">
        <f t="shared" ref="E181:AG181" si="160">IF(E$178="","",SUM(H$106:H$125)*(1+SUM($C$26)))</f>
        <v/>
      </c>
      <c r="F181" s="333" t="str">
        <f t="shared" si="160"/>
        <v/>
      </c>
      <c r="G181" s="333" t="str">
        <f t="shared" si="160"/>
        <v/>
      </c>
      <c r="H181" s="333" t="str">
        <f t="shared" si="160"/>
        <v/>
      </c>
      <c r="I181" s="333" t="str">
        <f t="shared" si="160"/>
        <v/>
      </c>
      <c r="J181" s="333" t="str">
        <f t="shared" si="160"/>
        <v/>
      </c>
      <c r="K181" s="333" t="str">
        <f t="shared" si="160"/>
        <v/>
      </c>
      <c r="L181" s="333" t="str">
        <f t="shared" si="160"/>
        <v/>
      </c>
      <c r="M181" s="333" t="str">
        <f t="shared" si="160"/>
        <v/>
      </c>
      <c r="N181" s="333" t="str">
        <f t="shared" si="160"/>
        <v/>
      </c>
      <c r="O181" s="333" t="str">
        <f t="shared" si="160"/>
        <v/>
      </c>
      <c r="P181" s="333" t="str">
        <f t="shared" si="160"/>
        <v/>
      </c>
      <c r="Q181" s="333" t="str">
        <f t="shared" si="160"/>
        <v/>
      </c>
      <c r="R181" s="333" t="str">
        <f t="shared" si="160"/>
        <v/>
      </c>
      <c r="S181" s="333" t="str">
        <f t="shared" si="160"/>
        <v/>
      </c>
      <c r="T181" s="333" t="str">
        <f t="shared" si="160"/>
        <v/>
      </c>
      <c r="U181" s="333" t="str">
        <f t="shared" si="160"/>
        <v/>
      </c>
      <c r="V181" s="333" t="str">
        <f t="shared" si="160"/>
        <v/>
      </c>
      <c r="W181" s="333" t="str">
        <f t="shared" si="160"/>
        <v/>
      </c>
      <c r="X181" s="333" t="str">
        <f t="shared" si="160"/>
        <v/>
      </c>
      <c r="Y181" s="333" t="str">
        <f t="shared" si="160"/>
        <v/>
      </c>
      <c r="Z181" s="333" t="str">
        <f t="shared" si="160"/>
        <v/>
      </c>
      <c r="AA181" s="333" t="str">
        <f t="shared" si="160"/>
        <v/>
      </c>
      <c r="AB181" s="333" t="str">
        <f t="shared" si="160"/>
        <v/>
      </c>
      <c r="AC181" s="333" t="str">
        <f t="shared" si="160"/>
        <v/>
      </c>
      <c r="AD181" s="333" t="str">
        <f t="shared" si="160"/>
        <v/>
      </c>
      <c r="AE181" s="333" t="str">
        <f t="shared" si="160"/>
        <v/>
      </c>
      <c r="AF181" s="333" t="str">
        <f t="shared" si="160"/>
        <v/>
      </c>
      <c r="AG181" s="333" t="str">
        <f t="shared" si="160"/>
        <v/>
      </c>
    </row>
    <row r="182" spans="1:40" s="334" customFormat="1">
      <c r="A182" s="335" t="s">
        <v>116</v>
      </c>
      <c r="B182" s="336" t="s">
        <v>157</v>
      </c>
      <c r="C182" s="337" t="str">
        <f>IF($D$11="Tak",SUMPRODUCT($C$106:$C$125,$D$106:$D$125)*(1+SUM($C$26)),IF($D$11="Nie",0,IF($D$11="Częściowo",SUMPRODUCT($C$106:$C$125,$D$106:$D$125)*$D$12*(1+SUM($C$26)),"")))</f>
        <v/>
      </c>
      <c r="D182" s="337" t="str">
        <f>IF(D$178="","",IF($D$11="Tak",SUMPRODUCT(G$106:G$125,$D$106:$D$125)*(1+SUM($C$26)),IF($D$11="Nie",0,IF($D$11="Częściowo",SUMPRODUCT(G$106:G$125,$D$106:$D$125)*$D$12*(1+SUM($C$26)),""))))</f>
        <v/>
      </c>
      <c r="E182" s="337" t="str">
        <f t="shared" ref="E182:AG182" si="161">IF(E$178="","",IF($D$11="Tak",SUMPRODUCT(H$106:H$125,$D$106:$D$125)*(1+SUM($C$26)),IF($D$11="Nie",0,IF($D$11="Częściowo",SUMPRODUCT(H$106:H$125,$D$106:$D$125)*$D$12*(1+SUM($C$26)),""))))</f>
        <v/>
      </c>
      <c r="F182" s="337" t="str">
        <f t="shared" si="161"/>
        <v/>
      </c>
      <c r="G182" s="337" t="str">
        <f t="shared" si="161"/>
        <v/>
      </c>
      <c r="H182" s="337" t="str">
        <f t="shared" si="161"/>
        <v/>
      </c>
      <c r="I182" s="337" t="str">
        <f t="shared" si="161"/>
        <v/>
      </c>
      <c r="J182" s="337" t="str">
        <f t="shared" si="161"/>
        <v/>
      </c>
      <c r="K182" s="337" t="str">
        <f t="shared" si="161"/>
        <v/>
      </c>
      <c r="L182" s="337" t="str">
        <f t="shared" si="161"/>
        <v/>
      </c>
      <c r="M182" s="337" t="str">
        <f t="shared" si="161"/>
        <v/>
      </c>
      <c r="N182" s="337" t="str">
        <f t="shared" si="161"/>
        <v/>
      </c>
      <c r="O182" s="337" t="str">
        <f t="shared" si="161"/>
        <v/>
      </c>
      <c r="P182" s="337" t="str">
        <f t="shared" si="161"/>
        <v/>
      </c>
      <c r="Q182" s="337" t="str">
        <f t="shared" si="161"/>
        <v/>
      </c>
      <c r="R182" s="337" t="str">
        <f t="shared" si="161"/>
        <v/>
      </c>
      <c r="S182" s="337" t="str">
        <f t="shared" si="161"/>
        <v/>
      </c>
      <c r="T182" s="337" t="str">
        <f t="shared" si="161"/>
        <v/>
      </c>
      <c r="U182" s="337" t="str">
        <f t="shared" si="161"/>
        <v/>
      </c>
      <c r="V182" s="337" t="str">
        <f t="shared" si="161"/>
        <v/>
      </c>
      <c r="W182" s="337" t="str">
        <f t="shared" si="161"/>
        <v/>
      </c>
      <c r="X182" s="337" t="str">
        <f t="shared" si="161"/>
        <v/>
      </c>
      <c r="Y182" s="337" t="str">
        <f t="shared" si="161"/>
        <v/>
      </c>
      <c r="Z182" s="337" t="str">
        <f t="shared" si="161"/>
        <v/>
      </c>
      <c r="AA182" s="337" t="str">
        <f t="shared" si="161"/>
        <v/>
      </c>
      <c r="AB182" s="337" t="str">
        <f t="shared" si="161"/>
        <v/>
      </c>
      <c r="AC182" s="337" t="str">
        <f t="shared" si="161"/>
        <v/>
      </c>
      <c r="AD182" s="337" t="str">
        <f t="shared" si="161"/>
        <v/>
      </c>
      <c r="AE182" s="337" t="str">
        <f t="shared" si="161"/>
        <v/>
      </c>
      <c r="AF182" s="337" t="str">
        <f t="shared" si="161"/>
        <v/>
      </c>
      <c r="AG182" s="337" t="str">
        <f t="shared" si="161"/>
        <v/>
      </c>
    </row>
    <row r="183" spans="1:40" s="334" customFormat="1">
      <c r="A183" s="338" t="s">
        <v>158</v>
      </c>
      <c r="B183" s="339" t="str">
        <f>CONCATENATE("Koszty niekwalifikowalne do analizy finansowej –",$E$11," (II.1+II.2)")</f>
        <v>Koszty niekwalifikowalne do analizy finansowej – w cenach netto + część VAT (II.1+II.2)</v>
      </c>
      <c r="C183" s="340">
        <f>SUM($C$181:$C$182)</f>
        <v>0</v>
      </c>
      <c r="D183" s="340" t="str">
        <f>IF(D$178="","",SUM(D$181,D$182))</f>
        <v/>
      </c>
      <c r="E183" s="340" t="str">
        <f t="shared" ref="E183:AG183" si="162">IF(E$178="","",SUM(E$181,E$182))</f>
        <v/>
      </c>
      <c r="F183" s="340" t="str">
        <f t="shared" si="162"/>
        <v/>
      </c>
      <c r="G183" s="340" t="str">
        <f t="shared" si="162"/>
        <v/>
      </c>
      <c r="H183" s="340" t="str">
        <f t="shared" si="162"/>
        <v/>
      </c>
      <c r="I183" s="340" t="str">
        <f t="shared" si="162"/>
        <v/>
      </c>
      <c r="J183" s="340" t="str">
        <f t="shared" si="162"/>
        <v/>
      </c>
      <c r="K183" s="340" t="str">
        <f t="shared" si="162"/>
        <v/>
      </c>
      <c r="L183" s="340" t="str">
        <f t="shared" si="162"/>
        <v/>
      </c>
      <c r="M183" s="340" t="str">
        <f t="shared" si="162"/>
        <v/>
      </c>
      <c r="N183" s="340" t="str">
        <f t="shared" si="162"/>
        <v/>
      </c>
      <c r="O183" s="340" t="str">
        <f t="shared" si="162"/>
        <v/>
      </c>
      <c r="P183" s="340" t="str">
        <f t="shared" si="162"/>
        <v/>
      </c>
      <c r="Q183" s="340" t="str">
        <f t="shared" si="162"/>
        <v/>
      </c>
      <c r="R183" s="340" t="str">
        <f t="shared" si="162"/>
        <v/>
      </c>
      <c r="S183" s="340" t="str">
        <f t="shared" si="162"/>
        <v/>
      </c>
      <c r="T183" s="340" t="str">
        <f t="shared" si="162"/>
        <v/>
      </c>
      <c r="U183" s="340" t="str">
        <f t="shared" si="162"/>
        <v/>
      </c>
      <c r="V183" s="340" t="str">
        <f t="shared" si="162"/>
        <v/>
      </c>
      <c r="W183" s="340" t="str">
        <f t="shared" si="162"/>
        <v/>
      </c>
      <c r="X183" s="340" t="str">
        <f t="shared" si="162"/>
        <v/>
      </c>
      <c r="Y183" s="340" t="str">
        <f t="shared" si="162"/>
        <v/>
      </c>
      <c r="Z183" s="340" t="str">
        <f t="shared" si="162"/>
        <v/>
      </c>
      <c r="AA183" s="340" t="str">
        <f t="shared" si="162"/>
        <v/>
      </c>
      <c r="AB183" s="340" t="str">
        <f t="shared" si="162"/>
        <v/>
      </c>
      <c r="AC183" s="340" t="str">
        <f t="shared" si="162"/>
        <v/>
      </c>
      <c r="AD183" s="340" t="str">
        <f t="shared" si="162"/>
        <v/>
      </c>
      <c r="AE183" s="340" t="str">
        <f t="shared" si="162"/>
        <v/>
      </c>
      <c r="AF183" s="340" t="str">
        <f t="shared" si="162"/>
        <v/>
      </c>
      <c r="AG183" s="340" t="str">
        <f t="shared" si="162"/>
        <v/>
      </c>
    </row>
    <row r="184" spans="1:40" s="344" customFormat="1">
      <c r="A184" s="341" t="s">
        <v>141</v>
      </c>
      <c r="B184" s="342" t="str">
        <f>CONCATENATE("Koszty inwestycyjne do analizy finansowej –",$E$11," (I.3+II.3)")</f>
        <v>Koszty inwestycyjne do analizy finansowej – w cenach netto + część VAT (I.3+II.3)</v>
      </c>
      <c r="C184" s="343">
        <f>SUM($C$180,$C$183)</f>
        <v>0</v>
      </c>
      <c r="D184" s="343" t="str">
        <f>IF(D$180="","",SUM(D$180,D$183))</f>
        <v/>
      </c>
      <c r="E184" s="343" t="str">
        <f t="shared" ref="E184:AG184" si="163">IF(E$180="","",SUM(E$180,E$183))</f>
        <v/>
      </c>
      <c r="F184" s="343" t="str">
        <f t="shared" si="163"/>
        <v/>
      </c>
      <c r="G184" s="343" t="str">
        <f t="shared" si="163"/>
        <v/>
      </c>
      <c r="H184" s="343" t="str">
        <f t="shared" si="163"/>
        <v/>
      </c>
      <c r="I184" s="343" t="str">
        <f t="shared" si="163"/>
        <v/>
      </c>
      <c r="J184" s="343" t="str">
        <f t="shared" si="163"/>
        <v/>
      </c>
      <c r="K184" s="343" t="str">
        <f t="shared" si="163"/>
        <v/>
      </c>
      <c r="L184" s="343" t="str">
        <f t="shared" si="163"/>
        <v/>
      </c>
      <c r="M184" s="343" t="str">
        <f t="shared" si="163"/>
        <v/>
      </c>
      <c r="N184" s="343" t="str">
        <f t="shared" si="163"/>
        <v/>
      </c>
      <c r="O184" s="343" t="str">
        <f t="shared" si="163"/>
        <v/>
      </c>
      <c r="P184" s="343" t="str">
        <f t="shared" si="163"/>
        <v/>
      </c>
      <c r="Q184" s="343" t="str">
        <f t="shared" si="163"/>
        <v/>
      </c>
      <c r="R184" s="343" t="str">
        <f t="shared" si="163"/>
        <v/>
      </c>
      <c r="S184" s="343" t="str">
        <f t="shared" si="163"/>
        <v/>
      </c>
      <c r="T184" s="343" t="str">
        <f t="shared" si="163"/>
        <v/>
      </c>
      <c r="U184" s="343" t="str">
        <f t="shared" si="163"/>
        <v/>
      </c>
      <c r="V184" s="343" t="str">
        <f t="shared" si="163"/>
        <v/>
      </c>
      <c r="W184" s="343" t="str">
        <f t="shared" si="163"/>
        <v/>
      </c>
      <c r="X184" s="343" t="str">
        <f t="shared" si="163"/>
        <v/>
      </c>
      <c r="Y184" s="343" t="str">
        <f t="shared" si="163"/>
        <v/>
      </c>
      <c r="Z184" s="343" t="str">
        <f t="shared" si="163"/>
        <v/>
      </c>
      <c r="AA184" s="343" t="str">
        <f t="shared" si="163"/>
        <v/>
      </c>
      <c r="AB184" s="343" t="str">
        <f t="shared" si="163"/>
        <v/>
      </c>
      <c r="AC184" s="343" t="str">
        <f t="shared" si="163"/>
        <v/>
      </c>
      <c r="AD184" s="343" t="str">
        <f t="shared" si="163"/>
        <v/>
      </c>
      <c r="AE184" s="343" t="str">
        <f t="shared" si="163"/>
        <v/>
      </c>
      <c r="AF184" s="343" t="str">
        <f t="shared" si="163"/>
        <v/>
      </c>
      <c r="AG184" s="343" t="str">
        <f t="shared" si="163"/>
        <v/>
      </c>
    </row>
    <row r="185" spans="1:40" s="344" customFormat="1">
      <c r="A185" s="345" t="s">
        <v>151</v>
      </c>
      <c r="B185" s="346" t="s">
        <v>166</v>
      </c>
      <c r="C185" s="347">
        <f>SUM($C$178,$C$181)</f>
        <v>0</v>
      </c>
      <c r="D185" s="347" t="str">
        <f>IF(D$178="","",SUM(D$178,D$181))</f>
        <v/>
      </c>
      <c r="E185" s="347" t="str">
        <f t="shared" ref="E185:AG185" si="164">IF(E$178="","",SUM(E$178,E$181))</f>
        <v/>
      </c>
      <c r="F185" s="347" t="str">
        <f t="shared" si="164"/>
        <v/>
      </c>
      <c r="G185" s="347" t="str">
        <f t="shared" si="164"/>
        <v/>
      </c>
      <c r="H185" s="347" t="str">
        <f t="shared" si="164"/>
        <v/>
      </c>
      <c r="I185" s="347" t="str">
        <f t="shared" si="164"/>
        <v/>
      </c>
      <c r="J185" s="347" t="str">
        <f t="shared" si="164"/>
        <v/>
      </c>
      <c r="K185" s="347" t="str">
        <f t="shared" si="164"/>
        <v/>
      </c>
      <c r="L185" s="347" t="str">
        <f t="shared" si="164"/>
        <v/>
      </c>
      <c r="M185" s="347" t="str">
        <f t="shared" si="164"/>
        <v/>
      </c>
      <c r="N185" s="347" t="str">
        <f t="shared" si="164"/>
        <v/>
      </c>
      <c r="O185" s="347" t="str">
        <f t="shared" si="164"/>
        <v/>
      </c>
      <c r="P185" s="347" t="str">
        <f t="shared" si="164"/>
        <v/>
      </c>
      <c r="Q185" s="347" t="str">
        <f t="shared" si="164"/>
        <v/>
      </c>
      <c r="R185" s="347" t="str">
        <f t="shared" si="164"/>
        <v/>
      </c>
      <c r="S185" s="347" t="str">
        <f t="shared" si="164"/>
        <v/>
      </c>
      <c r="T185" s="347" t="str">
        <f t="shared" si="164"/>
        <v/>
      </c>
      <c r="U185" s="347" t="str">
        <f t="shared" si="164"/>
        <v/>
      </c>
      <c r="V185" s="347" t="str">
        <f t="shared" si="164"/>
        <v/>
      </c>
      <c r="W185" s="347" t="str">
        <f t="shared" si="164"/>
        <v/>
      </c>
      <c r="X185" s="347" t="str">
        <f t="shared" si="164"/>
        <v/>
      </c>
      <c r="Y185" s="347" t="str">
        <f t="shared" si="164"/>
        <v/>
      </c>
      <c r="Z185" s="347" t="str">
        <f t="shared" si="164"/>
        <v/>
      </c>
      <c r="AA185" s="347" t="str">
        <f t="shared" si="164"/>
        <v/>
      </c>
      <c r="AB185" s="347" t="str">
        <f t="shared" si="164"/>
        <v/>
      </c>
      <c r="AC185" s="347" t="str">
        <f t="shared" si="164"/>
        <v/>
      </c>
      <c r="AD185" s="347" t="str">
        <f t="shared" si="164"/>
        <v/>
      </c>
      <c r="AE185" s="347" t="str">
        <f t="shared" si="164"/>
        <v/>
      </c>
      <c r="AF185" s="347" t="str">
        <f t="shared" si="164"/>
        <v/>
      </c>
      <c r="AG185" s="347" t="str">
        <f t="shared" si="164"/>
        <v/>
      </c>
    </row>
    <row r="186" spans="1:40" s="93" customFormat="1">
      <c r="A186" s="322" t="s">
        <v>142</v>
      </c>
      <c r="B186" s="323" t="s">
        <v>163</v>
      </c>
      <c r="C186" s="348">
        <f>SUM($C$134:$C$153,$C$155:$C$174)</f>
        <v>0</v>
      </c>
      <c r="D186" s="324" t="str">
        <f t="shared" ref="D186:AG186" si="165">IF(G$82="","",SUM(G$134:G$153,G$155:G$174))</f>
        <v/>
      </c>
      <c r="E186" s="324" t="str">
        <f t="shared" si="165"/>
        <v/>
      </c>
      <c r="F186" s="324" t="str">
        <f t="shared" si="165"/>
        <v/>
      </c>
      <c r="G186" s="324" t="str">
        <f t="shared" si="165"/>
        <v/>
      </c>
      <c r="H186" s="324" t="str">
        <f t="shared" si="165"/>
        <v/>
      </c>
      <c r="I186" s="324" t="str">
        <f t="shared" si="165"/>
        <v/>
      </c>
      <c r="J186" s="324" t="str">
        <f t="shared" si="165"/>
        <v/>
      </c>
      <c r="K186" s="324" t="str">
        <f t="shared" si="165"/>
        <v/>
      </c>
      <c r="L186" s="324" t="str">
        <f t="shared" si="165"/>
        <v/>
      </c>
      <c r="M186" s="324" t="str">
        <f t="shared" si="165"/>
        <v/>
      </c>
      <c r="N186" s="324" t="str">
        <f t="shared" si="165"/>
        <v/>
      </c>
      <c r="O186" s="324" t="str">
        <f t="shared" si="165"/>
        <v/>
      </c>
      <c r="P186" s="324" t="str">
        <f t="shared" si="165"/>
        <v/>
      </c>
      <c r="Q186" s="324" t="str">
        <f t="shared" si="165"/>
        <v/>
      </c>
      <c r="R186" s="324" t="str">
        <f t="shared" si="165"/>
        <v/>
      </c>
      <c r="S186" s="324" t="str">
        <f t="shared" si="165"/>
        <v/>
      </c>
      <c r="T186" s="324" t="str">
        <f t="shared" si="165"/>
        <v/>
      </c>
      <c r="U186" s="324" t="str">
        <f t="shared" si="165"/>
        <v/>
      </c>
      <c r="V186" s="324" t="str">
        <f t="shared" si="165"/>
        <v/>
      </c>
      <c r="W186" s="324" t="str">
        <f t="shared" si="165"/>
        <v/>
      </c>
      <c r="X186" s="324" t="str">
        <f t="shared" si="165"/>
        <v/>
      </c>
      <c r="Y186" s="324" t="str">
        <f t="shared" si="165"/>
        <v/>
      </c>
      <c r="Z186" s="324" t="str">
        <f t="shared" si="165"/>
        <v/>
      </c>
      <c r="AA186" s="324" t="str">
        <f t="shared" si="165"/>
        <v/>
      </c>
      <c r="AB186" s="324" t="str">
        <f t="shared" si="165"/>
        <v/>
      </c>
      <c r="AC186" s="324" t="str">
        <f t="shared" si="165"/>
        <v/>
      </c>
      <c r="AD186" s="324" t="str">
        <f t="shared" si="165"/>
        <v/>
      </c>
      <c r="AE186" s="324" t="str">
        <f t="shared" si="165"/>
        <v/>
      </c>
      <c r="AF186" s="324" t="str">
        <f t="shared" si="165"/>
        <v/>
      </c>
      <c r="AG186" s="324" t="str">
        <f t="shared" si="165"/>
        <v/>
      </c>
    </row>
    <row r="187" spans="1:40" s="93" customFormat="1">
      <c r="A187" s="325" t="s">
        <v>152</v>
      </c>
      <c r="B187" s="326" t="s">
        <v>162</v>
      </c>
      <c r="C187" s="327" t="str">
        <f>IF($D$11="Tak",SUMPRODUCT($C$134:$C$153,$D$134:$D$153)+SUMPRODUCT($C$155:$C$174,$D$155:$D$174),IF($D$11="Nie",0,IF($D$11="Częściowo",(SUMPRODUCT($C$134:$C$153,$D$134:$D$153)+SUMPRODUCT($C$155:$C$174,$D$155:$D$174))*$D$12,"")))</f>
        <v/>
      </c>
      <c r="D187" s="327" t="str">
        <f>IF(G$82="","",IF($D$11="Tak",SUMPRODUCT(G$134:G$153,$D$134:$D$153)+SUMPRODUCT(G$155:G$174,$D$155:$D$174),IF($D$11="Nie",0,IF($D$11="Częściowo",(SUMPRODUCT(G$134:G$153,$D$134:$D$153)+SUMPRODUCT(G$155:G$174,$D$155:$D$174))*$D$12,""))))</f>
        <v/>
      </c>
      <c r="E187" s="327" t="str">
        <f>IF(H$82="","",IF($D$11="Tak",SUMPRODUCT(H$134:H$153,$D$134:$D$153)+SUMPRODUCT(H$155:H$174,$D$155:$D$174),IF($D$11="Nie",0,IF($D$11="Częściowo",(SUMPRODUCT(H$134:H$153,$D$134:$D$153)+SUMPRODUCT(H$155:H$174,$D$155:$D$174))*$D$12,""))))</f>
        <v/>
      </c>
      <c r="F187" s="327" t="str">
        <f>IF(I$82="","",IF($D$11="Tak",SUMPRODUCT(I$134:I$153,$D$134:$D$153)+SUMPRODUCT(I$155:I$174,$D$155:$D$174),IF($D$11="Nie",0,IF($D$11="Częściowo",(SUMPRODUCT(I$134:I$153,$D$134:$D$153)+SUMPRODUCT(I$155:I$174,$D$155:$D$174))*$D$12,""))))</f>
        <v/>
      </c>
      <c r="G187" s="327" t="str">
        <f>IF(J$82="","",IF($D$11="Tak",SUMPRODUCT(J$134:J$153,$D$134:$D$153)+SUMPRODUCT(J$155:J$174,$D$155:$D$174),IF($D$11="Nie",0,IF($D$11="Częściowo",(SUMPRODUCT(J$134:J$153,$D$134:$D$153)+SUMPRODUCT(J$155:J$174,$D$155:$D$174))*$D$12,""))))</f>
        <v/>
      </c>
      <c r="H187" s="327" t="str">
        <f>IF(K$82="","",IF($D$11="Tak",SUMPRODUCT(K$134:K$153,$D$134:$D$153)+SUMPRODUCT(K$155:K$174,$D$155:$D$174),IF($D$11="Nie",0,IF($D$11="Częściowo",(SUMPRODUCT(K$134:K$153,$D$134:$D$153)+SUMPRODUCT(K$155:K$174,$D$155:$D$174))*$D$12,""))))</f>
        <v/>
      </c>
      <c r="I187" s="327" t="str">
        <f>IF(L$82="","",IF($D$11="Tak",SUMPRODUCT(L$134:L$153,$D$134:$D$153)+SUMPRODUCT(L$155:L$174,$D$155:$D$174),IF($D$11="Nie",0,IF($D$11="Częściowo",(SUMPRODUCT(L$134:L$153,$D$134:$D$153)+SUMPRODUCT(L$155:L$174,$D$155:$D$174))*$D$12,""))))</f>
        <v/>
      </c>
      <c r="J187" s="327" t="str">
        <f>IF(M$82="","",IF($D$11="Tak",SUMPRODUCT(M$134:M$153,$D$134:$D$153)+SUMPRODUCT(M$155:M$174,$D$155:$D$174),IF($D$11="Nie",0,IF($D$11="Częściowo",(SUMPRODUCT(M$134:M$153,$D$134:$D$153)+SUMPRODUCT(M$155:M$174,$D$155:$D$174))*$D$12,""))))</f>
        <v/>
      </c>
      <c r="K187" s="327" t="str">
        <f>IF(N$82="","",IF($D$11="Tak",SUMPRODUCT(N$134:N$153,$D$134:$D$153)+SUMPRODUCT(N$155:N$174,$D$155:$D$174),IF($D$11="Nie",0,IF($D$11="Częściowo",(SUMPRODUCT(N$134:N$153,$D$134:$D$153)+SUMPRODUCT(N$155:N$174,$D$155:$D$174))*$D$12,""))))</f>
        <v/>
      </c>
      <c r="L187" s="327" t="str">
        <f>IF(O$82="","",IF($D$11="Tak",SUMPRODUCT(O$134:O$153,$D$134:$D$153)+SUMPRODUCT(O$155:O$174,$D$155:$D$174),IF($D$11="Nie",0,IF($D$11="Częściowo",(SUMPRODUCT(O$134:O$153,$D$134:$D$153)+SUMPRODUCT(O$155:O$174,$D$155:$D$174))*$D$12,""))))</f>
        <v/>
      </c>
      <c r="M187" s="327" t="str">
        <f>IF(P$82="","",IF($D$11="Tak",SUMPRODUCT(P$134:P$153,$D$134:$D$153)+SUMPRODUCT(P$155:P$174,$D$155:$D$174),IF($D$11="Nie",0,IF($D$11="Częściowo",(SUMPRODUCT(P$134:P$153,$D$134:$D$153)+SUMPRODUCT(P$155:P$174,$D$155:$D$174))*$D$12,""))))</f>
        <v/>
      </c>
      <c r="N187" s="327" t="str">
        <f>IF(Q$82="","",IF($D$11="Tak",SUMPRODUCT(Q$134:Q$153,$D$134:$D$153)+SUMPRODUCT(Q$155:Q$174,$D$155:$D$174),IF($D$11="Nie",0,IF($D$11="Częściowo",(SUMPRODUCT(Q$134:Q$153,$D$134:$D$153)+SUMPRODUCT(Q$155:Q$174,$D$155:$D$174))*$D$12,""))))</f>
        <v/>
      </c>
      <c r="O187" s="327" t="str">
        <f>IF(R$82="","",IF($D$11="Tak",SUMPRODUCT(R$134:R$153,$D$134:$D$153)+SUMPRODUCT(R$155:R$174,$D$155:$D$174),IF($D$11="Nie",0,IF($D$11="Częściowo",(SUMPRODUCT(R$134:R$153,$D$134:$D$153)+SUMPRODUCT(R$155:R$174,$D$155:$D$174))*$D$12,""))))</f>
        <v/>
      </c>
      <c r="P187" s="327" t="str">
        <f>IF(S$82="","",IF($D$11="Tak",SUMPRODUCT(S$134:S$153,$D$134:$D$153)+SUMPRODUCT(S$155:S$174,$D$155:$D$174),IF($D$11="Nie",0,IF($D$11="Częściowo",(SUMPRODUCT(S$134:S$153,$D$134:$D$153)+SUMPRODUCT(S$155:S$174,$D$155:$D$174))*$D$12,""))))</f>
        <v/>
      </c>
      <c r="Q187" s="327" t="str">
        <f>IF(T$82="","",IF($D$11="Tak",SUMPRODUCT(T$134:T$153,$D$134:$D$153)+SUMPRODUCT(T$155:T$174,$D$155:$D$174),IF($D$11="Nie",0,IF($D$11="Częściowo",(SUMPRODUCT(T$134:T$153,$D$134:$D$153)+SUMPRODUCT(T$155:T$174,$D$155:$D$174))*$D$12,""))))</f>
        <v/>
      </c>
      <c r="R187" s="327" t="str">
        <f>IF(U$82="","",IF($D$11="Tak",SUMPRODUCT(U$134:U$153,$D$134:$D$153)+SUMPRODUCT(U$155:U$174,$D$155:$D$174),IF($D$11="Nie",0,IF($D$11="Częściowo",(SUMPRODUCT(U$134:U$153,$D$134:$D$153)+SUMPRODUCT(U$155:U$174,$D$155:$D$174))*$D$12,""))))</f>
        <v/>
      </c>
      <c r="S187" s="327" t="str">
        <f>IF(V$82="","",IF($D$11="Tak",SUMPRODUCT(V$134:V$153,$D$134:$D$153)+SUMPRODUCT(V$155:V$174,$D$155:$D$174),IF($D$11="Nie",0,IF($D$11="Częściowo",(SUMPRODUCT(V$134:V$153,$D$134:$D$153)+SUMPRODUCT(V$155:V$174,$D$155:$D$174))*$D$12,""))))</f>
        <v/>
      </c>
      <c r="T187" s="327" t="str">
        <f>IF(W$82="","",IF($D$11="Tak",SUMPRODUCT(W$134:W$153,$D$134:$D$153)+SUMPRODUCT(W$155:W$174,$D$155:$D$174),IF($D$11="Nie",0,IF($D$11="Częściowo",(SUMPRODUCT(W$134:W$153,$D$134:$D$153)+SUMPRODUCT(W$155:W$174,$D$155:$D$174))*$D$12,""))))</f>
        <v/>
      </c>
      <c r="U187" s="327" t="str">
        <f>IF(X$82="","",IF($D$11="Tak",SUMPRODUCT(X$134:X$153,$D$134:$D$153)+SUMPRODUCT(X$155:X$174,$D$155:$D$174),IF($D$11="Nie",0,IF($D$11="Częściowo",(SUMPRODUCT(X$134:X$153,$D$134:$D$153)+SUMPRODUCT(X$155:X$174,$D$155:$D$174))*$D$12,""))))</f>
        <v/>
      </c>
      <c r="V187" s="327" t="str">
        <f>IF(Y$82="","",IF($D$11="Tak",SUMPRODUCT(Y$134:Y$153,$D$134:$D$153)+SUMPRODUCT(Y$155:Y$174,$D$155:$D$174),IF($D$11="Nie",0,IF($D$11="Częściowo",(SUMPRODUCT(Y$134:Y$153,$D$134:$D$153)+SUMPRODUCT(Y$155:Y$174,$D$155:$D$174))*$D$12,""))))</f>
        <v/>
      </c>
      <c r="W187" s="327" t="str">
        <f>IF(Z$82="","",IF($D$11="Tak",SUMPRODUCT(Z$134:Z$153,$D$134:$D$153)+SUMPRODUCT(Z$155:Z$174,$D$155:$D$174),IF($D$11="Nie",0,IF($D$11="Częściowo",(SUMPRODUCT(Z$134:Z$153,$D$134:$D$153)+SUMPRODUCT(Z$155:Z$174,$D$155:$D$174))*$D$12,""))))</f>
        <v/>
      </c>
      <c r="X187" s="327" t="str">
        <f>IF(AA$82="","",IF($D$11="Tak",SUMPRODUCT(AA$134:AA$153,$D$134:$D$153)+SUMPRODUCT(AA$155:AA$174,$D$155:$D$174),IF($D$11="Nie",0,IF($D$11="Częściowo",(SUMPRODUCT(AA$134:AA$153,$D$134:$D$153)+SUMPRODUCT(AA$155:AA$174,$D$155:$D$174))*$D$12,""))))</f>
        <v/>
      </c>
      <c r="Y187" s="327" t="str">
        <f>IF(AB$82="","",IF($D$11="Tak",SUMPRODUCT(AB$134:AB$153,$D$134:$D$153)+SUMPRODUCT(AB$155:AB$174,$D$155:$D$174),IF($D$11="Nie",0,IF($D$11="Częściowo",(SUMPRODUCT(AB$134:AB$153,$D$134:$D$153)+SUMPRODUCT(AB$155:AB$174,$D$155:$D$174))*$D$12,""))))</f>
        <v/>
      </c>
      <c r="Z187" s="327" t="str">
        <f>IF(AC$82="","",IF($D$11="Tak",SUMPRODUCT(AC$134:AC$153,$D$134:$D$153)+SUMPRODUCT(AC$155:AC$174,$D$155:$D$174),IF($D$11="Nie",0,IF($D$11="Częściowo",(SUMPRODUCT(AC$134:AC$153,$D$134:$D$153)+SUMPRODUCT(AC$155:AC$174,$D$155:$D$174))*$D$12,""))))</f>
        <v/>
      </c>
      <c r="AA187" s="327" t="str">
        <f>IF(AD$82="","",IF($D$11="Tak",SUMPRODUCT(AD$134:AD$153,$D$134:$D$153)+SUMPRODUCT(AD$155:AD$174,$D$155:$D$174),IF($D$11="Nie",0,IF($D$11="Częściowo",(SUMPRODUCT(AD$134:AD$153,$D$134:$D$153)+SUMPRODUCT(AD$155:AD$174,$D$155:$D$174))*$D$12,""))))</f>
        <v/>
      </c>
      <c r="AB187" s="327" t="str">
        <f>IF(AE$82="","",IF($D$11="Tak",SUMPRODUCT(AE$134:AE$153,$D$134:$D$153)+SUMPRODUCT(AE$155:AE$174,$D$155:$D$174),IF($D$11="Nie",0,IF($D$11="Częściowo",(SUMPRODUCT(AE$134:AE$153,$D$134:$D$153)+SUMPRODUCT(AE$155:AE$174,$D$155:$D$174))*$D$12,""))))</f>
        <v/>
      </c>
      <c r="AC187" s="327" t="str">
        <f>IF(AF$82="","",IF($D$11="Tak",SUMPRODUCT(AF$134:AF$153,$D$134:$D$153)+SUMPRODUCT(AF$155:AF$174,$D$155:$D$174),IF($D$11="Nie",0,IF($D$11="Częściowo",(SUMPRODUCT(AF$134:AF$153,$D$134:$D$153)+SUMPRODUCT(AF$155:AF$174,$D$155:$D$174))*$D$12,""))))</f>
        <v/>
      </c>
      <c r="AD187" s="327" t="str">
        <f>IF(AG$82="","",IF($D$11="Tak",SUMPRODUCT(AG$134:AG$153,$D$134:$D$153)+SUMPRODUCT(AG$155:AG$174,$D$155:$D$174),IF($D$11="Nie",0,IF($D$11="Częściowo",(SUMPRODUCT(AG$134:AG$153,$D$134:$D$153)+SUMPRODUCT(AG$155:AG$174,$D$155:$D$174))*$D$12,""))))</f>
        <v/>
      </c>
      <c r="AE187" s="327" t="str">
        <f>IF(AH$82="","",IF($D$11="Tak",SUMPRODUCT(AH$134:AH$153,$D$134:$D$153)+SUMPRODUCT(AH$155:AH$174,$D$155:$D$174),IF($D$11="Nie",0,IF($D$11="Częściowo",(SUMPRODUCT(AH$134:AH$153,$D$134:$D$153)+SUMPRODUCT(AH$155:AH$174,$D$155:$D$174))*$D$12,""))))</f>
        <v/>
      </c>
      <c r="AF187" s="327" t="str">
        <f>IF(AI$82="","",IF($D$11="Tak",SUMPRODUCT(AI$134:AI$153,$D$134:$D$153)+SUMPRODUCT(AI$155:AI$174,$D$155:$D$174),IF($D$11="Nie",0,IF($D$11="Częściowo",(SUMPRODUCT(AI$134:AI$153,$D$134:$D$153)+SUMPRODUCT(AI$155:AI$174,$D$155:$D$174))*$D$12,""))))</f>
        <v/>
      </c>
      <c r="AG187" s="327" t="str">
        <f>IF(AJ$82="","",IF($D$11="Tak",SUMPRODUCT(AJ$134:AJ$153,$D$134:$D$153)+SUMPRODUCT(AJ$155:AJ$174,$D$155:$D$174),IF($D$11="Nie",0,IF($D$11="Częściowo",(SUMPRODUCT(AJ$134:AJ$153,$D$134:$D$153)+SUMPRODUCT(AJ$155:AJ$174,$D$155:$D$174))*$D$12,""))))</f>
        <v/>
      </c>
    </row>
    <row r="188" spans="1:40" s="92" customFormat="1">
      <c r="A188" s="328" t="s">
        <v>161</v>
      </c>
      <c r="B188" s="329" t="str">
        <f>CONCATENATE("Koszty odtworzeniowe do analizy finansowej –",$E$11," (III.1+III.2)")</f>
        <v>Koszty odtworzeniowe do analizy finansowej – w cenach netto + część VAT (III.1+III.2)</v>
      </c>
      <c r="C188" s="349">
        <f>SUM($C$186,$C$187)</f>
        <v>0</v>
      </c>
      <c r="D188" s="330" t="str">
        <f t="shared" ref="D188:AG188" si="166">IF(G$82="","",SUM(D$186,D$187))</f>
        <v/>
      </c>
      <c r="E188" s="330" t="str">
        <f t="shared" si="166"/>
        <v/>
      </c>
      <c r="F188" s="330" t="str">
        <f t="shared" si="166"/>
        <v/>
      </c>
      <c r="G188" s="330" t="str">
        <f t="shared" si="166"/>
        <v/>
      </c>
      <c r="H188" s="330" t="str">
        <f t="shared" si="166"/>
        <v/>
      </c>
      <c r="I188" s="330" t="str">
        <f t="shared" si="166"/>
        <v/>
      </c>
      <c r="J188" s="330" t="str">
        <f t="shared" si="166"/>
        <v/>
      </c>
      <c r="K188" s="330" t="str">
        <f t="shared" si="166"/>
        <v/>
      </c>
      <c r="L188" s="330" t="str">
        <f t="shared" si="166"/>
        <v/>
      </c>
      <c r="M188" s="330" t="str">
        <f t="shared" si="166"/>
        <v/>
      </c>
      <c r="N188" s="330" t="str">
        <f t="shared" si="166"/>
        <v/>
      </c>
      <c r="O188" s="330" t="str">
        <f t="shared" si="166"/>
        <v/>
      </c>
      <c r="P188" s="330" t="str">
        <f t="shared" si="166"/>
        <v/>
      </c>
      <c r="Q188" s="330" t="str">
        <f t="shared" si="166"/>
        <v/>
      </c>
      <c r="R188" s="330" t="str">
        <f t="shared" si="166"/>
        <v/>
      </c>
      <c r="S188" s="330" t="str">
        <f t="shared" si="166"/>
        <v/>
      </c>
      <c r="T188" s="330" t="str">
        <f t="shared" si="166"/>
        <v/>
      </c>
      <c r="U188" s="330" t="str">
        <f t="shared" si="166"/>
        <v/>
      </c>
      <c r="V188" s="330" t="str">
        <f t="shared" si="166"/>
        <v/>
      </c>
      <c r="W188" s="330" t="str">
        <f t="shared" si="166"/>
        <v/>
      </c>
      <c r="X188" s="330" t="str">
        <f t="shared" si="166"/>
        <v/>
      </c>
      <c r="Y188" s="330" t="str">
        <f t="shared" si="166"/>
        <v/>
      </c>
      <c r="Z188" s="330" t="str">
        <f t="shared" si="166"/>
        <v/>
      </c>
      <c r="AA188" s="330" t="str">
        <f t="shared" si="166"/>
        <v/>
      </c>
      <c r="AB188" s="330" t="str">
        <f t="shared" si="166"/>
        <v/>
      </c>
      <c r="AC188" s="330" t="str">
        <f t="shared" si="166"/>
        <v/>
      </c>
      <c r="AD188" s="330" t="str">
        <f t="shared" si="166"/>
        <v/>
      </c>
      <c r="AE188" s="330" t="str">
        <f t="shared" si="166"/>
        <v/>
      </c>
      <c r="AF188" s="330" t="str">
        <f t="shared" si="166"/>
        <v/>
      </c>
      <c r="AG188" s="330" t="str">
        <f t="shared" si="166"/>
        <v/>
      </c>
    </row>
    <row r="189" spans="1:40" s="93" customFormat="1">
      <c r="A189" s="325" t="s">
        <v>117</v>
      </c>
      <c r="B189" s="326" t="s">
        <v>126</v>
      </c>
      <c r="C189" s="350">
        <f>$C$129</f>
        <v>0</v>
      </c>
      <c r="D189" s="327" t="str">
        <f t="shared" ref="D189:AG189" si="167">IF(G$82="","",G$129)</f>
        <v/>
      </c>
      <c r="E189" s="327" t="str">
        <f t="shared" si="167"/>
        <v/>
      </c>
      <c r="F189" s="327" t="str">
        <f t="shared" si="167"/>
        <v/>
      </c>
      <c r="G189" s="327" t="str">
        <f t="shared" si="167"/>
        <v/>
      </c>
      <c r="H189" s="327" t="str">
        <f t="shared" si="167"/>
        <v/>
      </c>
      <c r="I189" s="327" t="str">
        <f t="shared" si="167"/>
        <v/>
      </c>
      <c r="J189" s="327" t="str">
        <f t="shared" si="167"/>
        <v/>
      </c>
      <c r="K189" s="327" t="str">
        <f t="shared" si="167"/>
        <v/>
      </c>
      <c r="L189" s="327" t="str">
        <f t="shared" si="167"/>
        <v/>
      </c>
      <c r="M189" s="327" t="str">
        <f t="shared" si="167"/>
        <v/>
      </c>
      <c r="N189" s="327" t="str">
        <f t="shared" si="167"/>
        <v/>
      </c>
      <c r="O189" s="327" t="str">
        <f t="shared" si="167"/>
        <v/>
      </c>
      <c r="P189" s="327" t="str">
        <f t="shared" si="167"/>
        <v/>
      </c>
      <c r="Q189" s="327" t="str">
        <f t="shared" si="167"/>
        <v/>
      </c>
      <c r="R189" s="327" t="str">
        <f t="shared" si="167"/>
        <v/>
      </c>
      <c r="S189" s="327" t="str">
        <f t="shared" si="167"/>
        <v/>
      </c>
      <c r="T189" s="327" t="str">
        <f t="shared" si="167"/>
        <v/>
      </c>
      <c r="U189" s="327" t="str">
        <f t="shared" si="167"/>
        <v/>
      </c>
      <c r="V189" s="327" t="str">
        <f t="shared" si="167"/>
        <v/>
      </c>
      <c r="W189" s="327" t="str">
        <f t="shared" si="167"/>
        <v/>
      </c>
      <c r="X189" s="327" t="str">
        <f t="shared" si="167"/>
        <v/>
      </c>
      <c r="Y189" s="327" t="str">
        <f t="shared" si="167"/>
        <v/>
      </c>
      <c r="Z189" s="327" t="str">
        <f t="shared" si="167"/>
        <v/>
      </c>
      <c r="AA189" s="327" t="str">
        <f t="shared" si="167"/>
        <v/>
      </c>
      <c r="AB189" s="327" t="str">
        <f t="shared" si="167"/>
        <v/>
      </c>
      <c r="AC189" s="327" t="str">
        <f t="shared" si="167"/>
        <v/>
      </c>
      <c r="AD189" s="327" t="str">
        <f t="shared" si="167"/>
        <v/>
      </c>
      <c r="AE189" s="327" t="str">
        <f t="shared" si="167"/>
        <v/>
      </c>
      <c r="AF189" s="327" t="str">
        <f t="shared" si="167"/>
        <v/>
      </c>
      <c r="AG189" s="327" t="str">
        <f t="shared" si="167"/>
        <v/>
      </c>
    </row>
    <row r="190" spans="1:40" s="354" customFormat="1">
      <c r="A190" s="351" t="s">
        <v>43</v>
      </c>
      <c r="B190" s="352" t="str">
        <f>CONCATENATE("Koszty ogółem do analizy finansowej –",$E$11," (I.3+II.3+III.3+IV)")</f>
        <v>Koszty ogółem do analizy finansowej – w cenach netto + część VAT (I.3+II.3+III.3+IV)</v>
      </c>
      <c r="C190" s="353">
        <f>SUM($C$180,$C$183,$C$188,$C$189)</f>
        <v>0</v>
      </c>
      <c r="D190" s="353" t="str">
        <f t="shared" ref="D190:AG190" si="168">IF(G$82="","",SUM(D$180,D$183,D$188,D$189))</f>
        <v/>
      </c>
      <c r="E190" s="353" t="str">
        <f t="shared" si="168"/>
        <v/>
      </c>
      <c r="F190" s="353" t="str">
        <f t="shared" si="168"/>
        <v/>
      </c>
      <c r="G190" s="353" t="str">
        <f t="shared" si="168"/>
        <v/>
      </c>
      <c r="H190" s="353" t="str">
        <f t="shared" si="168"/>
        <v/>
      </c>
      <c r="I190" s="353" t="str">
        <f t="shared" si="168"/>
        <v/>
      </c>
      <c r="J190" s="353" t="str">
        <f t="shared" si="168"/>
        <v/>
      </c>
      <c r="K190" s="353" t="str">
        <f t="shared" si="168"/>
        <v/>
      </c>
      <c r="L190" s="353" t="str">
        <f t="shared" si="168"/>
        <v/>
      </c>
      <c r="M190" s="353" t="str">
        <f t="shared" si="168"/>
        <v/>
      </c>
      <c r="N190" s="353" t="str">
        <f t="shared" si="168"/>
        <v/>
      </c>
      <c r="O190" s="353" t="str">
        <f t="shared" si="168"/>
        <v/>
      </c>
      <c r="P190" s="353" t="str">
        <f t="shared" si="168"/>
        <v/>
      </c>
      <c r="Q190" s="353" t="str">
        <f t="shared" si="168"/>
        <v/>
      </c>
      <c r="R190" s="353" t="str">
        <f t="shared" si="168"/>
        <v/>
      </c>
      <c r="S190" s="353" t="str">
        <f t="shared" si="168"/>
        <v/>
      </c>
      <c r="T190" s="353" t="str">
        <f t="shared" si="168"/>
        <v/>
      </c>
      <c r="U190" s="353" t="str">
        <f t="shared" si="168"/>
        <v/>
      </c>
      <c r="V190" s="353" t="str">
        <f t="shared" si="168"/>
        <v/>
      </c>
      <c r="W190" s="353" t="str">
        <f t="shared" si="168"/>
        <v/>
      </c>
      <c r="X190" s="353" t="str">
        <f t="shared" si="168"/>
        <v/>
      </c>
      <c r="Y190" s="353" t="str">
        <f t="shared" si="168"/>
        <v/>
      </c>
      <c r="Z190" s="353" t="str">
        <f t="shared" si="168"/>
        <v/>
      </c>
      <c r="AA190" s="353" t="str">
        <f t="shared" si="168"/>
        <v/>
      </c>
      <c r="AB190" s="353" t="str">
        <f t="shared" si="168"/>
        <v/>
      </c>
      <c r="AC190" s="353" t="str">
        <f t="shared" si="168"/>
        <v/>
      </c>
      <c r="AD190" s="353" t="str">
        <f t="shared" si="168"/>
        <v/>
      </c>
      <c r="AE190" s="353" t="str">
        <f t="shared" si="168"/>
        <v/>
      </c>
      <c r="AF190" s="353" t="str">
        <f t="shared" si="168"/>
        <v/>
      </c>
      <c r="AG190" s="353" t="str">
        <f t="shared" si="168"/>
        <v/>
      </c>
    </row>
    <row r="191" spans="1:40" s="354" customFormat="1">
      <c r="A191" s="355" t="s">
        <v>164</v>
      </c>
      <c r="B191" s="356" t="s">
        <v>165</v>
      </c>
      <c r="C191" s="357">
        <f>SUM($C$178,$C$181,$C$186,$C$189)</f>
        <v>0</v>
      </c>
      <c r="D191" s="357" t="str">
        <f t="shared" ref="D191:AG191" si="169">IF(G$82="","",SUM(D$178,D$181,D$186,D$189))</f>
        <v/>
      </c>
      <c r="E191" s="357" t="str">
        <f t="shared" si="169"/>
        <v/>
      </c>
      <c r="F191" s="357" t="str">
        <f t="shared" si="169"/>
        <v/>
      </c>
      <c r="G191" s="357" t="str">
        <f t="shared" si="169"/>
        <v/>
      </c>
      <c r="H191" s="357" t="str">
        <f t="shared" si="169"/>
        <v/>
      </c>
      <c r="I191" s="357" t="str">
        <f t="shared" si="169"/>
        <v/>
      </c>
      <c r="J191" s="357" t="str">
        <f t="shared" si="169"/>
        <v/>
      </c>
      <c r="K191" s="357" t="str">
        <f t="shared" si="169"/>
        <v/>
      </c>
      <c r="L191" s="357" t="str">
        <f t="shared" si="169"/>
        <v/>
      </c>
      <c r="M191" s="357" t="str">
        <f t="shared" si="169"/>
        <v/>
      </c>
      <c r="N191" s="357" t="str">
        <f t="shared" si="169"/>
        <v/>
      </c>
      <c r="O191" s="357" t="str">
        <f t="shared" si="169"/>
        <v/>
      </c>
      <c r="P191" s="357" t="str">
        <f t="shared" si="169"/>
        <v/>
      </c>
      <c r="Q191" s="357" t="str">
        <f t="shared" si="169"/>
        <v/>
      </c>
      <c r="R191" s="357" t="str">
        <f t="shared" si="169"/>
        <v/>
      </c>
      <c r="S191" s="357" t="str">
        <f t="shared" si="169"/>
        <v/>
      </c>
      <c r="T191" s="357" t="str">
        <f t="shared" si="169"/>
        <v/>
      </c>
      <c r="U191" s="357" t="str">
        <f t="shared" si="169"/>
        <v/>
      </c>
      <c r="V191" s="357" t="str">
        <f t="shared" si="169"/>
        <v/>
      </c>
      <c r="W191" s="357" t="str">
        <f t="shared" si="169"/>
        <v/>
      </c>
      <c r="X191" s="357" t="str">
        <f t="shared" si="169"/>
        <v/>
      </c>
      <c r="Y191" s="357" t="str">
        <f t="shared" si="169"/>
        <v/>
      </c>
      <c r="Z191" s="357" t="str">
        <f t="shared" si="169"/>
        <v/>
      </c>
      <c r="AA191" s="357" t="str">
        <f t="shared" si="169"/>
        <v/>
      </c>
      <c r="AB191" s="357" t="str">
        <f t="shared" si="169"/>
        <v/>
      </c>
      <c r="AC191" s="357" t="str">
        <f t="shared" si="169"/>
        <v/>
      </c>
      <c r="AD191" s="357" t="str">
        <f t="shared" si="169"/>
        <v/>
      </c>
      <c r="AE191" s="357" t="str">
        <f t="shared" si="169"/>
        <v/>
      </c>
      <c r="AF191" s="357" t="str">
        <f t="shared" si="169"/>
        <v/>
      </c>
      <c r="AG191" s="357" t="str">
        <f t="shared" si="169"/>
        <v/>
      </c>
    </row>
    <row r="192" spans="1:40" s="98" customFormat="1">
      <c r="A192" s="358" t="s">
        <v>22</v>
      </c>
      <c r="B192" s="360" t="s">
        <v>127</v>
      </c>
      <c r="C192" s="359">
        <f>SUM($C$179,$C$182,$C$187)</f>
        <v>0</v>
      </c>
      <c r="D192" s="359" t="str">
        <f t="shared" ref="D192:AG192" si="170">IF(G$82="","",SUM(D$179,D$182,D$187))</f>
        <v/>
      </c>
      <c r="E192" s="359" t="str">
        <f t="shared" si="170"/>
        <v/>
      </c>
      <c r="F192" s="359" t="str">
        <f t="shared" si="170"/>
        <v/>
      </c>
      <c r="G192" s="359" t="str">
        <f t="shared" si="170"/>
        <v/>
      </c>
      <c r="H192" s="359" t="str">
        <f t="shared" si="170"/>
        <v/>
      </c>
      <c r="I192" s="359" t="str">
        <f t="shared" si="170"/>
        <v/>
      </c>
      <c r="J192" s="359" t="str">
        <f t="shared" si="170"/>
        <v/>
      </c>
      <c r="K192" s="359" t="str">
        <f t="shared" si="170"/>
        <v/>
      </c>
      <c r="L192" s="359" t="str">
        <f t="shared" si="170"/>
        <v/>
      </c>
      <c r="M192" s="359" t="str">
        <f t="shared" si="170"/>
        <v/>
      </c>
      <c r="N192" s="359" t="str">
        <f t="shared" si="170"/>
        <v/>
      </c>
      <c r="O192" s="359" t="str">
        <f t="shared" si="170"/>
        <v/>
      </c>
      <c r="P192" s="359" t="str">
        <f t="shared" si="170"/>
        <v/>
      </c>
      <c r="Q192" s="359" t="str">
        <f t="shared" si="170"/>
        <v/>
      </c>
      <c r="R192" s="359" t="str">
        <f t="shared" si="170"/>
        <v/>
      </c>
      <c r="S192" s="359" t="str">
        <f t="shared" si="170"/>
        <v/>
      </c>
      <c r="T192" s="359" t="str">
        <f t="shared" si="170"/>
        <v/>
      </c>
      <c r="U192" s="359" t="str">
        <f t="shared" si="170"/>
        <v/>
      </c>
      <c r="V192" s="359" t="str">
        <f t="shared" si="170"/>
        <v/>
      </c>
      <c r="W192" s="359" t="str">
        <f t="shared" si="170"/>
        <v/>
      </c>
      <c r="X192" s="359" t="str">
        <f t="shared" si="170"/>
        <v/>
      </c>
      <c r="Y192" s="359" t="str">
        <f t="shared" si="170"/>
        <v/>
      </c>
      <c r="Z192" s="359" t="str">
        <f t="shared" si="170"/>
        <v/>
      </c>
      <c r="AA192" s="359" t="str">
        <f t="shared" si="170"/>
        <v/>
      </c>
      <c r="AB192" s="359" t="str">
        <f t="shared" si="170"/>
        <v/>
      </c>
      <c r="AC192" s="359" t="str">
        <f t="shared" si="170"/>
        <v/>
      </c>
      <c r="AD192" s="359" t="str">
        <f t="shared" si="170"/>
        <v/>
      </c>
      <c r="AE192" s="359" t="str">
        <f t="shared" si="170"/>
        <v/>
      </c>
      <c r="AF192" s="359" t="str">
        <f t="shared" si="170"/>
        <v/>
      </c>
      <c r="AG192" s="359" t="str">
        <f t="shared" si="170"/>
        <v/>
      </c>
    </row>
    <row r="193" spans="1:33" s="61" customFormat="1" ht="19.5" customHeight="1">
      <c r="A193" s="60"/>
      <c r="B193" s="61" t="s">
        <v>129</v>
      </c>
    </row>
    <row r="194" spans="1:33" s="3" customFormat="1">
      <c r="A194" s="470" t="s">
        <v>11</v>
      </c>
      <c r="B194" s="472" t="s">
        <v>214</v>
      </c>
      <c r="C194" s="468" t="s">
        <v>60</v>
      </c>
      <c r="D194" s="41" t="str">
        <f t="shared" ref="D194:AG194" si="171">IF(G$82="","",G$82)</f>
        <v/>
      </c>
      <c r="E194" s="41" t="str">
        <f t="shared" si="171"/>
        <v/>
      </c>
      <c r="F194" s="41" t="str">
        <f t="shared" si="171"/>
        <v/>
      </c>
      <c r="G194" s="41" t="str">
        <f t="shared" si="171"/>
        <v/>
      </c>
      <c r="H194" s="41" t="str">
        <f t="shared" si="171"/>
        <v/>
      </c>
      <c r="I194" s="41" t="str">
        <f t="shared" si="171"/>
        <v/>
      </c>
      <c r="J194" s="41" t="str">
        <f t="shared" si="171"/>
        <v/>
      </c>
      <c r="K194" s="41" t="str">
        <f t="shared" si="171"/>
        <v/>
      </c>
      <c r="L194" s="41" t="str">
        <f t="shared" si="171"/>
        <v/>
      </c>
      <c r="M194" s="41" t="str">
        <f t="shared" si="171"/>
        <v/>
      </c>
      <c r="N194" s="41" t="str">
        <f t="shared" si="171"/>
        <v/>
      </c>
      <c r="O194" s="41" t="str">
        <f t="shared" si="171"/>
        <v/>
      </c>
      <c r="P194" s="41" t="str">
        <f t="shared" si="171"/>
        <v/>
      </c>
      <c r="Q194" s="41" t="str">
        <f t="shared" si="171"/>
        <v/>
      </c>
      <c r="R194" s="41" t="str">
        <f t="shared" si="171"/>
        <v/>
      </c>
      <c r="S194" s="41" t="str">
        <f t="shared" si="171"/>
        <v/>
      </c>
      <c r="T194" s="41" t="str">
        <f t="shared" si="171"/>
        <v/>
      </c>
      <c r="U194" s="41" t="str">
        <f t="shared" si="171"/>
        <v/>
      </c>
      <c r="V194" s="41" t="str">
        <f t="shared" si="171"/>
        <v/>
      </c>
      <c r="W194" s="41" t="str">
        <f t="shared" si="171"/>
        <v/>
      </c>
      <c r="X194" s="41" t="str">
        <f t="shared" si="171"/>
        <v/>
      </c>
      <c r="Y194" s="41" t="str">
        <f t="shared" si="171"/>
        <v/>
      </c>
      <c r="Z194" s="41" t="str">
        <f t="shared" si="171"/>
        <v/>
      </c>
      <c r="AA194" s="41" t="str">
        <f t="shared" si="171"/>
        <v/>
      </c>
      <c r="AB194" s="41" t="str">
        <f t="shared" si="171"/>
        <v/>
      </c>
      <c r="AC194" s="41" t="str">
        <f t="shared" si="171"/>
        <v/>
      </c>
      <c r="AD194" s="41" t="str">
        <f t="shared" si="171"/>
        <v/>
      </c>
      <c r="AE194" s="41" t="str">
        <f t="shared" si="171"/>
        <v/>
      </c>
      <c r="AF194" s="41" t="str">
        <f t="shared" si="171"/>
        <v/>
      </c>
      <c r="AG194" s="41" t="str">
        <f t="shared" si="171"/>
        <v/>
      </c>
    </row>
    <row r="195" spans="1:33" s="3" customFormat="1">
      <c r="A195" s="471"/>
      <c r="B195" s="473"/>
      <c r="C195" s="474"/>
      <c r="D195" s="38" t="str">
        <f t="shared" ref="D195:AG195" si="172">IF(G$83="","",G$83)</f>
        <v/>
      </c>
      <c r="E195" s="38" t="str">
        <f t="shared" si="172"/>
        <v/>
      </c>
      <c r="F195" s="38" t="str">
        <f t="shared" si="172"/>
        <v/>
      </c>
      <c r="G195" s="38" t="str">
        <f t="shared" si="172"/>
        <v/>
      </c>
      <c r="H195" s="38" t="str">
        <f t="shared" si="172"/>
        <v/>
      </c>
      <c r="I195" s="38" t="str">
        <f t="shared" si="172"/>
        <v/>
      </c>
      <c r="J195" s="38" t="str">
        <f t="shared" si="172"/>
        <v/>
      </c>
      <c r="K195" s="38" t="str">
        <f t="shared" si="172"/>
        <v/>
      </c>
      <c r="L195" s="38" t="str">
        <f t="shared" si="172"/>
        <v/>
      </c>
      <c r="M195" s="38" t="str">
        <f t="shared" si="172"/>
        <v/>
      </c>
      <c r="N195" s="38" t="str">
        <f t="shared" si="172"/>
        <v/>
      </c>
      <c r="O195" s="38" t="str">
        <f t="shared" si="172"/>
        <v/>
      </c>
      <c r="P195" s="38" t="str">
        <f t="shared" si="172"/>
        <v/>
      </c>
      <c r="Q195" s="38" t="str">
        <f t="shared" si="172"/>
        <v/>
      </c>
      <c r="R195" s="38" t="str">
        <f t="shared" si="172"/>
        <v/>
      </c>
      <c r="S195" s="38" t="str">
        <f t="shared" si="172"/>
        <v/>
      </c>
      <c r="T195" s="38" t="str">
        <f t="shared" si="172"/>
        <v/>
      </c>
      <c r="U195" s="38" t="str">
        <f t="shared" si="172"/>
        <v/>
      </c>
      <c r="V195" s="38" t="str">
        <f t="shared" si="172"/>
        <v/>
      </c>
      <c r="W195" s="38" t="str">
        <f t="shared" si="172"/>
        <v/>
      </c>
      <c r="X195" s="38" t="str">
        <f t="shared" si="172"/>
        <v/>
      </c>
      <c r="Y195" s="38" t="str">
        <f t="shared" si="172"/>
        <v/>
      </c>
      <c r="Z195" s="38" t="str">
        <f t="shared" si="172"/>
        <v/>
      </c>
      <c r="AA195" s="38" t="str">
        <f t="shared" si="172"/>
        <v/>
      </c>
      <c r="AB195" s="38" t="str">
        <f t="shared" si="172"/>
        <v/>
      </c>
      <c r="AC195" s="38" t="str">
        <f t="shared" si="172"/>
        <v/>
      </c>
      <c r="AD195" s="38" t="str">
        <f t="shared" si="172"/>
        <v/>
      </c>
      <c r="AE195" s="38" t="str">
        <f t="shared" si="172"/>
        <v/>
      </c>
      <c r="AF195" s="38" t="str">
        <f t="shared" si="172"/>
        <v/>
      </c>
      <c r="AG195" s="38" t="str">
        <f t="shared" si="172"/>
        <v/>
      </c>
    </row>
    <row r="196" spans="1:33" s="93" customFormat="1">
      <c r="A196" s="113">
        <v>1</v>
      </c>
      <c r="B196" s="11" t="s">
        <v>112</v>
      </c>
      <c r="C196" s="361">
        <f>SUM(D196:AG196)</f>
        <v>0</v>
      </c>
      <c r="D196" s="362"/>
      <c r="E196" s="362"/>
      <c r="F196" s="362"/>
      <c r="G196" s="362"/>
      <c r="H196" s="362"/>
      <c r="I196" s="362"/>
      <c r="J196" s="362"/>
      <c r="K196" s="362"/>
      <c r="L196" s="362"/>
      <c r="M196" s="362"/>
      <c r="N196" s="362"/>
      <c r="O196" s="362"/>
      <c r="P196" s="362"/>
      <c r="Q196" s="362"/>
      <c r="R196" s="362"/>
      <c r="S196" s="362"/>
      <c r="T196" s="362"/>
      <c r="U196" s="362"/>
      <c r="V196" s="362"/>
      <c r="W196" s="362"/>
      <c r="X196" s="362"/>
      <c r="Y196" s="362"/>
      <c r="Z196" s="362"/>
      <c r="AA196" s="362"/>
      <c r="AB196" s="362"/>
      <c r="AC196" s="362"/>
      <c r="AD196" s="362"/>
      <c r="AE196" s="362"/>
      <c r="AF196" s="362"/>
      <c r="AG196" s="362"/>
    </row>
    <row r="197" spans="1:33" s="93" customFormat="1">
      <c r="A197" s="117">
        <v>2</v>
      </c>
      <c r="B197" s="25" t="s">
        <v>113</v>
      </c>
      <c r="C197" s="363">
        <f>SUM(D197:AG197)</f>
        <v>0</v>
      </c>
      <c r="D197" s="364"/>
      <c r="E197" s="364"/>
      <c r="F197" s="364"/>
      <c r="G197" s="364"/>
      <c r="H197" s="364"/>
      <c r="I197" s="364"/>
      <c r="J197" s="364"/>
      <c r="K197" s="364"/>
      <c r="L197" s="364"/>
      <c r="M197" s="364"/>
      <c r="N197" s="364"/>
      <c r="O197" s="364"/>
      <c r="P197" s="364"/>
      <c r="Q197" s="364"/>
      <c r="R197" s="364"/>
      <c r="S197" s="364"/>
      <c r="T197" s="364"/>
      <c r="U197" s="364"/>
      <c r="V197" s="364"/>
      <c r="W197" s="364"/>
      <c r="X197" s="364"/>
      <c r="Y197" s="364"/>
      <c r="Z197" s="364"/>
      <c r="AA197" s="364"/>
      <c r="AB197" s="364"/>
      <c r="AC197" s="364"/>
      <c r="AD197" s="364"/>
      <c r="AE197" s="364"/>
      <c r="AF197" s="364"/>
      <c r="AG197" s="364"/>
    </row>
    <row r="198" spans="1:33" s="93" customFormat="1">
      <c r="A198" s="159">
        <v>3</v>
      </c>
      <c r="B198" s="29" t="s">
        <v>114</v>
      </c>
      <c r="C198" s="365">
        <f>SUM(D198:AG198)</f>
        <v>0</v>
      </c>
      <c r="D198" s="366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  <c r="X198" s="366"/>
      <c r="Y198" s="366"/>
      <c r="Z198" s="366"/>
      <c r="AA198" s="366"/>
      <c r="AB198" s="366"/>
      <c r="AC198" s="366"/>
      <c r="AD198" s="366"/>
      <c r="AE198" s="366"/>
      <c r="AF198" s="366"/>
      <c r="AG198" s="366"/>
    </row>
    <row r="199" spans="1:33" s="57" customFormat="1" ht="24" customHeight="1">
      <c r="A199" s="56" t="s">
        <v>139</v>
      </c>
      <c r="B199" s="57" t="s">
        <v>140</v>
      </c>
    </row>
    <row r="200" spans="1:33" s="59" customFormat="1" ht="19.5" customHeight="1">
      <c r="A200" s="58" t="s">
        <v>23</v>
      </c>
      <c r="B200" s="59" t="s">
        <v>103</v>
      </c>
    </row>
    <row r="201" spans="1:33" s="9" customFormat="1">
      <c r="A201" s="470" t="s">
        <v>11</v>
      </c>
      <c r="B201" s="472" t="s">
        <v>215</v>
      </c>
      <c r="C201" s="468" t="s">
        <v>0</v>
      </c>
      <c r="D201" s="41" t="str">
        <f t="shared" ref="D201:AG201" si="173">IF(G$82="","",G$82)</f>
        <v/>
      </c>
      <c r="E201" s="41" t="str">
        <f t="shared" si="173"/>
        <v/>
      </c>
      <c r="F201" s="41" t="str">
        <f t="shared" si="173"/>
        <v/>
      </c>
      <c r="G201" s="41" t="str">
        <f t="shared" si="173"/>
        <v/>
      </c>
      <c r="H201" s="41" t="str">
        <f t="shared" si="173"/>
        <v/>
      </c>
      <c r="I201" s="41" t="str">
        <f t="shared" si="173"/>
        <v/>
      </c>
      <c r="J201" s="41" t="str">
        <f t="shared" si="173"/>
        <v/>
      </c>
      <c r="K201" s="41" t="str">
        <f t="shared" si="173"/>
        <v/>
      </c>
      <c r="L201" s="41" t="str">
        <f t="shared" si="173"/>
        <v/>
      </c>
      <c r="M201" s="41" t="str">
        <f t="shared" si="173"/>
        <v/>
      </c>
      <c r="N201" s="41" t="str">
        <f t="shared" si="173"/>
        <v/>
      </c>
      <c r="O201" s="41" t="str">
        <f t="shared" si="173"/>
        <v/>
      </c>
      <c r="P201" s="41" t="str">
        <f t="shared" si="173"/>
        <v/>
      </c>
      <c r="Q201" s="41" t="str">
        <f t="shared" si="173"/>
        <v/>
      </c>
      <c r="R201" s="41" t="str">
        <f t="shared" si="173"/>
        <v/>
      </c>
      <c r="S201" s="41" t="str">
        <f t="shared" si="173"/>
        <v/>
      </c>
      <c r="T201" s="41" t="str">
        <f t="shared" si="173"/>
        <v/>
      </c>
      <c r="U201" s="41" t="str">
        <f t="shared" si="173"/>
        <v/>
      </c>
      <c r="V201" s="41" t="str">
        <f t="shared" si="173"/>
        <v/>
      </c>
      <c r="W201" s="41" t="str">
        <f t="shared" si="173"/>
        <v/>
      </c>
      <c r="X201" s="41" t="str">
        <f t="shared" si="173"/>
        <v/>
      </c>
      <c r="Y201" s="41" t="str">
        <f t="shared" si="173"/>
        <v/>
      </c>
      <c r="Z201" s="41" t="str">
        <f t="shared" si="173"/>
        <v/>
      </c>
      <c r="AA201" s="41" t="str">
        <f t="shared" si="173"/>
        <v/>
      </c>
      <c r="AB201" s="41" t="str">
        <f t="shared" si="173"/>
        <v/>
      </c>
      <c r="AC201" s="41" t="str">
        <f t="shared" si="173"/>
        <v/>
      </c>
      <c r="AD201" s="41" t="str">
        <f t="shared" si="173"/>
        <v/>
      </c>
      <c r="AE201" s="41" t="str">
        <f t="shared" si="173"/>
        <v/>
      </c>
      <c r="AF201" s="41" t="str">
        <f t="shared" si="173"/>
        <v/>
      </c>
      <c r="AG201" s="41" t="str">
        <f t="shared" si="173"/>
        <v/>
      </c>
    </row>
    <row r="202" spans="1:33" s="9" customFormat="1">
      <c r="A202" s="471"/>
      <c r="B202" s="473"/>
      <c r="C202" s="474"/>
      <c r="D202" s="38" t="str">
        <f t="shared" ref="D202:AG202" si="174">IF(G$83="","",G$83)</f>
        <v/>
      </c>
      <c r="E202" s="38" t="str">
        <f t="shared" si="174"/>
        <v/>
      </c>
      <c r="F202" s="38" t="str">
        <f t="shared" si="174"/>
        <v/>
      </c>
      <c r="G202" s="38" t="str">
        <f t="shared" si="174"/>
        <v/>
      </c>
      <c r="H202" s="38" t="str">
        <f t="shared" si="174"/>
        <v/>
      </c>
      <c r="I202" s="38" t="str">
        <f t="shared" si="174"/>
        <v/>
      </c>
      <c r="J202" s="38" t="str">
        <f t="shared" si="174"/>
        <v/>
      </c>
      <c r="K202" s="38" t="str">
        <f t="shared" si="174"/>
        <v/>
      </c>
      <c r="L202" s="38" t="str">
        <f t="shared" si="174"/>
        <v/>
      </c>
      <c r="M202" s="38" t="str">
        <f t="shared" si="174"/>
        <v/>
      </c>
      <c r="N202" s="38" t="str">
        <f t="shared" si="174"/>
        <v/>
      </c>
      <c r="O202" s="38" t="str">
        <f t="shared" si="174"/>
        <v/>
      </c>
      <c r="P202" s="38" t="str">
        <f t="shared" si="174"/>
        <v/>
      </c>
      <c r="Q202" s="38" t="str">
        <f t="shared" si="174"/>
        <v/>
      </c>
      <c r="R202" s="38" t="str">
        <f t="shared" si="174"/>
        <v/>
      </c>
      <c r="S202" s="38" t="str">
        <f t="shared" si="174"/>
        <v/>
      </c>
      <c r="T202" s="38" t="str">
        <f t="shared" si="174"/>
        <v/>
      </c>
      <c r="U202" s="38" t="str">
        <f t="shared" si="174"/>
        <v/>
      </c>
      <c r="V202" s="38" t="str">
        <f t="shared" si="174"/>
        <v/>
      </c>
      <c r="W202" s="38" t="str">
        <f t="shared" si="174"/>
        <v/>
      </c>
      <c r="X202" s="38" t="str">
        <f t="shared" si="174"/>
        <v/>
      </c>
      <c r="Y202" s="38" t="str">
        <f t="shared" si="174"/>
        <v/>
      </c>
      <c r="Z202" s="38" t="str">
        <f t="shared" si="174"/>
        <v/>
      </c>
      <c r="AA202" s="38" t="str">
        <f t="shared" si="174"/>
        <v/>
      </c>
      <c r="AB202" s="38" t="str">
        <f t="shared" si="174"/>
        <v/>
      </c>
      <c r="AC202" s="38" t="str">
        <f t="shared" si="174"/>
        <v/>
      </c>
      <c r="AD202" s="38" t="str">
        <f t="shared" si="174"/>
        <v/>
      </c>
      <c r="AE202" s="38" t="str">
        <f t="shared" si="174"/>
        <v/>
      </c>
      <c r="AF202" s="38" t="str">
        <f t="shared" si="174"/>
        <v/>
      </c>
      <c r="AG202" s="38" t="str">
        <f t="shared" si="174"/>
        <v/>
      </c>
    </row>
    <row r="203" spans="1:33" s="92" customFormat="1">
      <c r="A203" s="113">
        <v>1</v>
      </c>
      <c r="B203" s="263" t="s">
        <v>104</v>
      </c>
      <c r="C203" s="115" t="s">
        <v>1</v>
      </c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  <c r="T203" s="367"/>
      <c r="U203" s="367"/>
      <c r="V203" s="367"/>
      <c r="W203" s="367"/>
      <c r="X203" s="367"/>
      <c r="Y203" s="367"/>
      <c r="Z203" s="367"/>
      <c r="AA203" s="367"/>
      <c r="AB203" s="367"/>
      <c r="AC203" s="367"/>
      <c r="AD203" s="367"/>
      <c r="AE203" s="367"/>
      <c r="AF203" s="367"/>
      <c r="AG203" s="367"/>
    </row>
    <row r="204" spans="1:33" s="92" customFormat="1">
      <c r="A204" s="117">
        <v>2</v>
      </c>
      <c r="B204" s="143" t="s">
        <v>107</v>
      </c>
      <c r="C204" s="119" t="s">
        <v>1</v>
      </c>
      <c r="D204" s="368"/>
      <c r="E204" s="368"/>
      <c r="F204" s="368"/>
      <c r="G204" s="368"/>
      <c r="H204" s="368"/>
      <c r="I204" s="368"/>
      <c r="J204" s="368"/>
      <c r="K204" s="368"/>
      <c r="L204" s="368"/>
      <c r="M204" s="368"/>
      <c r="N204" s="368"/>
      <c r="O204" s="368"/>
      <c r="P204" s="368"/>
      <c r="Q204" s="368"/>
      <c r="R204" s="368"/>
      <c r="S204" s="368"/>
      <c r="T204" s="368"/>
      <c r="U204" s="368"/>
      <c r="V204" s="368"/>
      <c r="W204" s="368"/>
      <c r="X204" s="368"/>
      <c r="Y204" s="368"/>
      <c r="Z204" s="368"/>
      <c r="AA204" s="368"/>
      <c r="AB204" s="368"/>
      <c r="AC204" s="368"/>
      <c r="AD204" s="368"/>
      <c r="AE204" s="368"/>
      <c r="AF204" s="368"/>
      <c r="AG204" s="368"/>
    </row>
    <row r="205" spans="1:33" s="92" customFormat="1">
      <c r="A205" s="117">
        <v>3</v>
      </c>
      <c r="B205" s="143" t="s">
        <v>108</v>
      </c>
      <c r="C205" s="119" t="s">
        <v>1</v>
      </c>
      <c r="D205" s="368"/>
      <c r="E205" s="368"/>
      <c r="F205" s="368"/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68"/>
      <c r="R205" s="368"/>
      <c r="S205" s="368"/>
      <c r="T205" s="368"/>
      <c r="U205" s="368"/>
      <c r="V205" s="368"/>
      <c r="W205" s="368"/>
      <c r="X205" s="368"/>
      <c r="Y205" s="368"/>
      <c r="Z205" s="368"/>
      <c r="AA205" s="368"/>
      <c r="AB205" s="368"/>
      <c r="AC205" s="368"/>
      <c r="AD205" s="368"/>
      <c r="AE205" s="368"/>
      <c r="AF205" s="368"/>
      <c r="AG205" s="368"/>
    </row>
    <row r="206" spans="1:33" s="92" customFormat="1">
      <c r="A206" s="117">
        <v>4</v>
      </c>
      <c r="B206" s="143" t="s">
        <v>57</v>
      </c>
      <c r="C206" s="119" t="s">
        <v>1</v>
      </c>
      <c r="D206" s="368"/>
      <c r="E206" s="368"/>
      <c r="F206" s="368"/>
      <c r="G206" s="368"/>
      <c r="H206" s="368"/>
      <c r="I206" s="368"/>
      <c r="J206" s="368"/>
      <c r="K206" s="368"/>
      <c r="L206" s="368"/>
      <c r="M206" s="368"/>
      <c r="N206" s="368"/>
      <c r="O206" s="368"/>
      <c r="P206" s="368"/>
      <c r="Q206" s="368"/>
      <c r="R206" s="368"/>
      <c r="S206" s="368"/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</row>
    <row r="207" spans="1:33" s="92" customFormat="1">
      <c r="A207" s="117">
        <v>5</v>
      </c>
      <c r="B207" s="143" t="s">
        <v>105</v>
      </c>
      <c r="C207" s="119" t="s">
        <v>1</v>
      </c>
      <c r="D207" s="368"/>
      <c r="E207" s="368"/>
      <c r="F207" s="368"/>
      <c r="G207" s="368"/>
      <c r="H207" s="368"/>
      <c r="I207" s="368"/>
      <c r="J207" s="368"/>
      <c r="K207" s="368"/>
      <c r="L207" s="368"/>
      <c r="M207" s="368"/>
      <c r="N207" s="368"/>
      <c r="O207" s="368"/>
      <c r="P207" s="368"/>
      <c r="Q207" s="368"/>
      <c r="R207" s="368"/>
      <c r="S207" s="368"/>
      <c r="T207" s="368"/>
      <c r="U207" s="368"/>
      <c r="V207" s="368"/>
      <c r="W207" s="368"/>
      <c r="X207" s="368"/>
      <c r="Y207" s="368"/>
      <c r="Z207" s="368"/>
      <c r="AA207" s="368"/>
      <c r="AB207" s="368"/>
      <c r="AC207" s="368"/>
      <c r="AD207" s="368"/>
      <c r="AE207" s="368"/>
      <c r="AF207" s="368"/>
      <c r="AG207" s="368"/>
    </row>
    <row r="208" spans="1:33" s="92" customFormat="1">
      <c r="A208" s="117">
        <v>6</v>
      </c>
      <c r="B208" s="143" t="s">
        <v>106</v>
      </c>
      <c r="C208" s="119" t="s">
        <v>1</v>
      </c>
      <c r="D208" s="368"/>
      <c r="E208" s="368"/>
      <c r="F208" s="368"/>
      <c r="G208" s="368"/>
      <c r="H208" s="368"/>
      <c r="I208" s="368"/>
      <c r="J208" s="368"/>
      <c r="K208" s="368"/>
      <c r="L208" s="368"/>
      <c r="M208" s="368"/>
      <c r="N208" s="368"/>
      <c r="O208" s="368"/>
      <c r="P208" s="368"/>
      <c r="Q208" s="368"/>
      <c r="R208" s="368"/>
      <c r="S208" s="368"/>
      <c r="T208" s="368"/>
      <c r="U208" s="368"/>
      <c r="V208" s="368"/>
      <c r="W208" s="368"/>
      <c r="X208" s="368"/>
      <c r="Y208" s="368"/>
      <c r="Z208" s="368"/>
      <c r="AA208" s="368"/>
      <c r="AB208" s="368"/>
      <c r="AC208" s="368"/>
      <c r="AD208" s="368"/>
      <c r="AE208" s="368"/>
      <c r="AF208" s="368"/>
      <c r="AG208" s="368"/>
    </row>
    <row r="209" spans="1:33" s="92" customFormat="1">
      <c r="A209" s="117">
        <v>7</v>
      </c>
      <c r="B209" s="143" t="s">
        <v>109</v>
      </c>
      <c r="C209" s="119" t="s">
        <v>1</v>
      </c>
      <c r="D209" s="368"/>
      <c r="E209" s="368"/>
      <c r="F209" s="368"/>
      <c r="G209" s="368"/>
      <c r="H209" s="368"/>
      <c r="I209" s="368"/>
      <c r="J209" s="368"/>
      <c r="K209" s="368"/>
      <c r="L209" s="368"/>
      <c r="M209" s="368"/>
      <c r="N209" s="368"/>
      <c r="O209" s="368"/>
      <c r="P209" s="368"/>
      <c r="Q209" s="368"/>
      <c r="R209" s="368"/>
      <c r="S209" s="368"/>
      <c r="T209" s="368"/>
      <c r="U209" s="368"/>
      <c r="V209" s="368"/>
      <c r="W209" s="368"/>
      <c r="X209" s="368"/>
      <c r="Y209" s="368"/>
      <c r="Z209" s="368"/>
      <c r="AA209" s="368"/>
      <c r="AB209" s="368"/>
      <c r="AC209" s="368"/>
      <c r="AD209" s="368"/>
      <c r="AE209" s="368"/>
      <c r="AF209" s="368"/>
      <c r="AG209" s="368"/>
    </row>
    <row r="210" spans="1:33" s="93" customFormat="1">
      <c r="A210" s="117">
        <v>8</v>
      </c>
      <c r="B210" s="143" t="s">
        <v>110</v>
      </c>
      <c r="C210" s="119" t="s">
        <v>1</v>
      </c>
      <c r="D210" s="368"/>
      <c r="E210" s="368"/>
      <c r="F210" s="368"/>
      <c r="G210" s="368"/>
      <c r="H210" s="368"/>
      <c r="I210" s="368"/>
      <c r="J210" s="368"/>
      <c r="K210" s="368"/>
      <c r="L210" s="368"/>
      <c r="M210" s="368"/>
      <c r="N210" s="368"/>
      <c r="O210" s="368"/>
      <c r="P210" s="368"/>
      <c r="Q210" s="368"/>
      <c r="R210" s="368"/>
      <c r="S210" s="368"/>
      <c r="T210" s="368"/>
      <c r="U210" s="368"/>
      <c r="V210" s="368"/>
      <c r="W210" s="368"/>
      <c r="X210" s="368"/>
      <c r="Y210" s="368"/>
      <c r="Z210" s="368"/>
      <c r="AA210" s="368"/>
      <c r="AB210" s="368"/>
      <c r="AC210" s="368"/>
      <c r="AD210" s="368"/>
      <c r="AE210" s="368"/>
      <c r="AF210" s="368"/>
      <c r="AG210" s="368"/>
    </row>
    <row r="211" spans="1:33" s="144" customFormat="1">
      <c r="A211" s="369" t="s">
        <v>182</v>
      </c>
      <c r="B211" s="370" t="s">
        <v>185</v>
      </c>
      <c r="C211" s="371" t="s">
        <v>1</v>
      </c>
      <c r="D211" s="372"/>
      <c r="E211" s="372"/>
      <c r="F211" s="372"/>
      <c r="G211" s="372"/>
      <c r="H211" s="372"/>
      <c r="I211" s="372"/>
      <c r="J211" s="372"/>
      <c r="K211" s="372"/>
      <c r="L211" s="372"/>
      <c r="M211" s="372"/>
      <c r="N211" s="372"/>
      <c r="O211" s="372"/>
      <c r="P211" s="372"/>
      <c r="Q211" s="372"/>
      <c r="R211" s="372"/>
      <c r="S211" s="372"/>
      <c r="T211" s="372"/>
      <c r="U211" s="372"/>
      <c r="V211" s="372"/>
      <c r="W211" s="372"/>
      <c r="X211" s="372"/>
      <c r="Y211" s="372"/>
      <c r="Z211" s="372"/>
      <c r="AA211" s="372"/>
      <c r="AB211" s="372"/>
      <c r="AC211" s="372"/>
      <c r="AD211" s="372"/>
      <c r="AE211" s="372"/>
      <c r="AF211" s="372"/>
      <c r="AG211" s="372"/>
    </row>
    <row r="212" spans="1:33" s="98" customFormat="1">
      <c r="A212" s="152" t="s">
        <v>183</v>
      </c>
      <c r="B212" s="373" t="s">
        <v>184</v>
      </c>
      <c r="C212" s="153" t="s">
        <v>1</v>
      </c>
      <c r="D212" s="97" t="str">
        <f>IF(G$82="","",IF($D$11="Tak",SUM(D$211),IF($D$11="Nie",0,IF($D$11="Częściowo",SUM(D$211)*SUM($D$12),""))))</f>
        <v/>
      </c>
      <c r="E212" s="97" t="str">
        <f>IF(H$82="","",IF($D$11="Tak",SUM(E$211),IF($D$11="Nie",0,IF($D$11="Częściowo",SUM(E$211)*SUM($D$12),""))))</f>
        <v/>
      </c>
      <c r="F212" s="97" t="str">
        <f>IF(I$82="","",IF($D$11="Tak",SUM(F$211),IF($D$11="Nie",0,IF($D$11="Częściowo",SUM(F$211)*SUM($D$12),""))))</f>
        <v/>
      </c>
      <c r="G212" s="97" t="str">
        <f>IF(J$82="","",IF($D$11="Tak",SUM(G$211),IF($D$11="Nie",0,IF($D$11="Częściowo",SUM(G$211)*SUM($D$12),""))))</f>
        <v/>
      </c>
      <c r="H212" s="97" t="str">
        <f>IF(K$82="","",IF($D$11="Tak",SUM(H$211),IF($D$11="Nie",0,IF($D$11="Częściowo",SUM(H$211)*SUM($D$12),""))))</f>
        <v/>
      </c>
      <c r="I212" s="97" t="str">
        <f>IF(L$82="","",IF($D$11="Tak",SUM(I$211),IF($D$11="Nie",0,IF($D$11="Częściowo",SUM(I$211)*SUM($D$12),""))))</f>
        <v/>
      </c>
      <c r="J212" s="97" t="str">
        <f>IF(M$82="","",IF($D$11="Tak",SUM(J$211),IF($D$11="Nie",0,IF($D$11="Częściowo",SUM(J$211)*SUM($D$12),""))))</f>
        <v/>
      </c>
      <c r="K212" s="97" t="str">
        <f>IF(N$82="","",IF($D$11="Tak",SUM(K$211),IF($D$11="Nie",0,IF($D$11="Częściowo",SUM(K$211)*SUM($D$12),""))))</f>
        <v/>
      </c>
      <c r="L212" s="97" t="str">
        <f>IF(O$82="","",IF($D$11="Tak",SUM(L$211),IF($D$11="Nie",0,IF($D$11="Częściowo",SUM(L$211)*SUM($D$12),""))))</f>
        <v/>
      </c>
      <c r="M212" s="97" t="str">
        <f>IF(P$82="","",IF($D$11="Tak",SUM(M$211),IF($D$11="Nie",0,IF($D$11="Częściowo",SUM(M$211)*SUM($D$12),""))))</f>
        <v/>
      </c>
      <c r="N212" s="97" t="str">
        <f>IF(Q$82="","",IF($D$11="Tak",SUM(N$211),IF($D$11="Nie",0,IF($D$11="Częściowo",SUM(N$211)*SUM($D$12),""))))</f>
        <v/>
      </c>
      <c r="O212" s="97" t="str">
        <f>IF(R$82="","",IF($D$11="Tak",SUM(O$211),IF($D$11="Nie",0,IF($D$11="Częściowo",SUM(O$211)*SUM($D$12),""))))</f>
        <v/>
      </c>
      <c r="P212" s="97" t="str">
        <f>IF(S$82="","",IF($D$11="Tak",SUM(P$211),IF($D$11="Nie",0,IF($D$11="Częściowo",SUM(P$211)*SUM($D$12),""))))</f>
        <v/>
      </c>
      <c r="Q212" s="97" t="str">
        <f>IF(T$82="","",IF($D$11="Tak",SUM(Q$211),IF($D$11="Nie",0,IF($D$11="Częściowo",SUM(Q$211)*SUM($D$12),""))))</f>
        <v/>
      </c>
      <c r="R212" s="97" t="str">
        <f>IF(U$82="","",IF($D$11="Tak",SUM(R$211),IF($D$11="Nie",0,IF($D$11="Częściowo",SUM(R$211)*SUM($D$12),""))))</f>
        <v/>
      </c>
      <c r="S212" s="97" t="str">
        <f>IF(V$82="","",IF($D$11="Tak",SUM(S$211),IF($D$11="Nie",0,IF($D$11="Częściowo",SUM(S$211)*SUM($D$12),""))))</f>
        <v/>
      </c>
      <c r="T212" s="97" t="str">
        <f>IF(W$82="","",IF($D$11="Tak",SUM(T$211),IF($D$11="Nie",0,IF($D$11="Częściowo",SUM(T$211)*SUM($D$12),""))))</f>
        <v/>
      </c>
      <c r="U212" s="97" t="str">
        <f>IF(X$82="","",IF($D$11="Tak",SUM(U$211),IF($D$11="Nie",0,IF($D$11="Częściowo",SUM(U$211)*SUM($D$12),""))))</f>
        <v/>
      </c>
      <c r="V212" s="97" t="str">
        <f>IF(Y$82="","",IF($D$11="Tak",SUM(V$211),IF($D$11="Nie",0,IF($D$11="Częściowo",SUM(V$211)*SUM($D$12),""))))</f>
        <v/>
      </c>
      <c r="W212" s="97" t="str">
        <f>IF(Z$82="","",IF($D$11="Tak",SUM(W$211),IF($D$11="Nie",0,IF($D$11="Częściowo",SUM(W$211)*SUM($D$12),""))))</f>
        <v/>
      </c>
      <c r="X212" s="97" t="str">
        <f>IF(AA$82="","",IF($D$11="Tak",SUM(X$211),IF($D$11="Nie",0,IF($D$11="Częściowo",SUM(X$211)*SUM($D$12),""))))</f>
        <v/>
      </c>
      <c r="Y212" s="97" t="str">
        <f>IF(AB$82="","",IF($D$11="Tak",SUM(Y$211),IF($D$11="Nie",0,IF($D$11="Częściowo",SUM(Y$211)*SUM($D$12),""))))</f>
        <v/>
      </c>
      <c r="Z212" s="97" t="str">
        <f>IF(AC$82="","",IF($D$11="Tak",SUM(Z$211),IF($D$11="Nie",0,IF($D$11="Częściowo",SUM(Z$211)*SUM($D$12),""))))</f>
        <v/>
      </c>
      <c r="AA212" s="97" t="str">
        <f>IF(AD$82="","",IF($D$11="Tak",SUM(AA$211),IF($D$11="Nie",0,IF($D$11="Częściowo",SUM(AA$211)*SUM($D$12),""))))</f>
        <v/>
      </c>
      <c r="AB212" s="97" t="str">
        <f>IF(AE$82="","",IF($D$11="Tak",SUM(AB$211),IF($D$11="Nie",0,IF($D$11="Częściowo",SUM(AB$211)*SUM($D$12),""))))</f>
        <v/>
      </c>
      <c r="AC212" s="97" t="str">
        <f>IF(AF$82="","",IF($D$11="Tak",SUM(AC$211),IF($D$11="Nie",0,IF($D$11="Częściowo",SUM(AC$211)*SUM($D$12),""))))</f>
        <v/>
      </c>
      <c r="AD212" s="97" t="str">
        <f>IF(AG$82="","",IF($D$11="Tak",SUM(AD$211),IF($D$11="Nie",0,IF($D$11="Częściowo",SUM(AD$211)*SUM($D$12),""))))</f>
        <v/>
      </c>
      <c r="AE212" s="97" t="str">
        <f>IF(AH$82="","",IF($D$11="Tak",SUM(AE$211),IF($D$11="Nie",0,IF($D$11="Częściowo",SUM(AE$211)*SUM($D$12),""))))</f>
        <v/>
      </c>
      <c r="AF212" s="97" t="str">
        <f>IF(AI$82="","",IF($D$11="Tak",SUM(AF$211),IF($D$11="Nie",0,IF($D$11="Częściowo",SUM(AF$211)*SUM($D$12),""))))</f>
        <v/>
      </c>
      <c r="AG212" s="97" t="str">
        <f>IF(AJ$82="","",IF($D$11="Tak",SUM(AG$211),IF($D$11="Nie",0,IF($D$11="Częściowo",SUM(AG$211)*SUM($D$12),""))))</f>
        <v/>
      </c>
    </row>
    <row r="213" spans="1:33" s="98" customFormat="1">
      <c r="A213" s="152">
        <v>10</v>
      </c>
      <c r="B213" s="373" t="s">
        <v>150</v>
      </c>
      <c r="C213" s="153" t="s">
        <v>1</v>
      </c>
      <c r="D213" s="165" t="str">
        <f>IF(G$82="","",SUM(D$207,D$208)*(1+D$40))</f>
        <v/>
      </c>
      <c r="E213" s="165" t="str">
        <f t="shared" ref="E213:AG213" si="175">IF(H$82="","",SUM(E$207,E$208)*(1+E$40))</f>
        <v/>
      </c>
      <c r="F213" s="165" t="str">
        <f t="shared" si="175"/>
        <v/>
      </c>
      <c r="G213" s="165" t="str">
        <f t="shared" si="175"/>
        <v/>
      </c>
      <c r="H213" s="165" t="str">
        <f t="shared" si="175"/>
        <v/>
      </c>
      <c r="I213" s="165" t="str">
        <f t="shared" si="175"/>
        <v/>
      </c>
      <c r="J213" s="165" t="str">
        <f t="shared" si="175"/>
        <v/>
      </c>
      <c r="K213" s="165" t="str">
        <f t="shared" si="175"/>
        <v/>
      </c>
      <c r="L213" s="165" t="str">
        <f t="shared" si="175"/>
        <v/>
      </c>
      <c r="M213" s="165" t="str">
        <f t="shared" si="175"/>
        <v/>
      </c>
      <c r="N213" s="165" t="str">
        <f t="shared" si="175"/>
        <v/>
      </c>
      <c r="O213" s="165" t="str">
        <f t="shared" si="175"/>
        <v/>
      </c>
      <c r="P213" s="165" t="str">
        <f t="shared" si="175"/>
        <v/>
      </c>
      <c r="Q213" s="165" t="str">
        <f t="shared" si="175"/>
        <v/>
      </c>
      <c r="R213" s="165" t="str">
        <f t="shared" si="175"/>
        <v/>
      </c>
      <c r="S213" s="165" t="str">
        <f t="shared" si="175"/>
        <v/>
      </c>
      <c r="T213" s="165" t="str">
        <f t="shared" si="175"/>
        <v/>
      </c>
      <c r="U213" s="165" t="str">
        <f t="shared" si="175"/>
        <v/>
      </c>
      <c r="V213" s="165" t="str">
        <f t="shared" si="175"/>
        <v/>
      </c>
      <c r="W213" s="165" t="str">
        <f t="shared" si="175"/>
        <v/>
      </c>
      <c r="X213" s="165" t="str">
        <f t="shared" si="175"/>
        <v/>
      </c>
      <c r="Y213" s="165" t="str">
        <f t="shared" si="175"/>
        <v/>
      </c>
      <c r="Z213" s="165" t="str">
        <f t="shared" si="175"/>
        <v/>
      </c>
      <c r="AA213" s="165" t="str">
        <f t="shared" si="175"/>
        <v/>
      </c>
      <c r="AB213" s="165" t="str">
        <f t="shared" si="175"/>
        <v/>
      </c>
      <c r="AC213" s="165" t="str">
        <f t="shared" si="175"/>
        <v/>
      </c>
      <c r="AD213" s="165" t="str">
        <f t="shared" si="175"/>
        <v/>
      </c>
      <c r="AE213" s="165" t="str">
        <f t="shared" si="175"/>
        <v/>
      </c>
      <c r="AF213" s="165" t="str">
        <f t="shared" si="175"/>
        <v/>
      </c>
      <c r="AG213" s="165" t="str">
        <f t="shared" si="175"/>
        <v/>
      </c>
    </row>
    <row r="214" spans="1:33" s="354" customFormat="1">
      <c r="A214" s="52">
        <v>11</v>
      </c>
      <c r="B214" s="374" t="s">
        <v>180</v>
      </c>
      <c r="C214" s="191" t="s">
        <v>1</v>
      </c>
      <c r="D214" s="375" t="str">
        <f>IF(G$82="","",SUM(D$203:D$206,D$209:D$210,D$213)*(1+SUM($C$29)))</f>
        <v/>
      </c>
      <c r="E214" s="375" t="str">
        <f t="shared" ref="E214:AG214" si="176">IF(H$82="","",SUM(E$203:E$206,E$209:E$210,E$213)*(1+SUM($C$29)))</f>
        <v/>
      </c>
      <c r="F214" s="375" t="str">
        <f t="shared" si="176"/>
        <v/>
      </c>
      <c r="G214" s="375" t="str">
        <f t="shared" si="176"/>
        <v/>
      </c>
      <c r="H214" s="375" t="str">
        <f t="shared" si="176"/>
        <v/>
      </c>
      <c r="I214" s="375" t="str">
        <f t="shared" si="176"/>
        <v/>
      </c>
      <c r="J214" s="375" t="str">
        <f t="shared" si="176"/>
        <v/>
      </c>
      <c r="K214" s="375" t="str">
        <f t="shared" si="176"/>
        <v/>
      </c>
      <c r="L214" s="375" t="str">
        <f t="shared" si="176"/>
        <v/>
      </c>
      <c r="M214" s="375" t="str">
        <f t="shared" si="176"/>
        <v/>
      </c>
      <c r="N214" s="375" t="str">
        <f t="shared" si="176"/>
        <v/>
      </c>
      <c r="O214" s="375" t="str">
        <f t="shared" si="176"/>
        <v/>
      </c>
      <c r="P214" s="375" t="str">
        <f t="shared" si="176"/>
        <v/>
      </c>
      <c r="Q214" s="375" t="str">
        <f t="shared" si="176"/>
        <v/>
      </c>
      <c r="R214" s="375" t="str">
        <f t="shared" si="176"/>
        <v/>
      </c>
      <c r="S214" s="375" t="str">
        <f t="shared" si="176"/>
        <v/>
      </c>
      <c r="T214" s="375" t="str">
        <f t="shared" si="176"/>
        <v/>
      </c>
      <c r="U214" s="375" t="str">
        <f t="shared" si="176"/>
        <v/>
      </c>
      <c r="V214" s="375" t="str">
        <f t="shared" si="176"/>
        <v/>
      </c>
      <c r="W214" s="375" t="str">
        <f t="shared" si="176"/>
        <v/>
      </c>
      <c r="X214" s="375" t="str">
        <f t="shared" si="176"/>
        <v/>
      </c>
      <c r="Y214" s="375" t="str">
        <f t="shared" si="176"/>
        <v/>
      </c>
      <c r="Z214" s="375" t="str">
        <f t="shared" si="176"/>
        <v/>
      </c>
      <c r="AA214" s="375" t="str">
        <f t="shared" si="176"/>
        <v/>
      </c>
      <c r="AB214" s="375" t="str">
        <f t="shared" si="176"/>
        <v/>
      </c>
      <c r="AC214" s="375" t="str">
        <f t="shared" si="176"/>
        <v/>
      </c>
      <c r="AD214" s="375" t="str">
        <f t="shared" si="176"/>
        <v/>
      </c>
      <c r="AE214" s="375" t="str">
        <f t="shared" si="176"/>
        <v/>
      </c>
      <c r="AF214" s="375" t="str">
        <f t="shared" si="176"/>
        <v/>
      </c>
      <c r="AG214" s="375" t="str">
        <f t="shared" si="176"/>
        <v/>
      </c>
    </row>
    <row r="215" spans="1:33" s="378" customFormat="1">
      <c r="A215" s="376">
        <v>12</v>
      </c>
      <c r="B215" s="346" t="str">
        <f>CONCATENATE("Koszty operacyjne bez projektu do analizy finansowej –",$E$11)</f>
        <v>Koszty operacyjne bez projektu do analizy finansowej – w cenach netto + część VAT</v>
      </c>
      <c r="C215" s="188" t="s">
        <v>1</v>
      </c>
      <c r="D215" s="377" t="str">
        <f>IF(G$82="","",SUM(D$214,D$212)*(1+SUM($C$29)))</f>
        <v/>
      </c>
      <c r="E215" s="377" t="str">
        <f t="shared" ref="E215:AG215" si="177">IF(H$82="","",SUM(E$214,E$212)*(1+SUM($C$29)))</f>
        <v/>
      </c>
      <c r="F215" s="377" t="str">
        <f t="shared" si="177"/>
        <v/>
      </c>
      <c r="G215" s="377" t="str">
        <f t="shared" si="177"/>
        <v/>
      </c>
      <c r="H215" s="377" t="str">
        <f t="shared" si="177"/>
        <v/>
      </c>
      <c r="I215" s="377" t="str">
        <f t="shared" si="177"/>
        <v/>
      </c>
      <c r="J215" s="377" t="str">
        <f t="shared" si="177"/>
        <v/>
      </c>
      <c r="K215" s="377" t="str">
        <f t="shared" si="177"/>
        <v/>
      </c>
      <c r="L215" s="377" t="str">
        <f t="shared" si="177"/>
        <v/>
      </c>
      <c r="M215" s="377" t="str">
        <f t="shared" si="177"/>
        <v/>
      </c>
      <c r="N215" s="377" t="str">
        <f t="shared" si="177"/>
        <v/>
      </c>
      <c r="O215" s="377" t="str">
        <f t="shared" si="177"/>
        <v/>
      </c>
      <c r="P215" s="377" t="str">
        <f t="shared" si="177"/>
        <v/>
      </c>
      <c r="Q215" s="377" t="str">
        <f t="shared" si="177"/>
        <v/>
      </c>
      <c r="R215" s="377" t="str">
        <f t="shared" si="177"/>
        <v/>
      </c>
      <c r="S215" s="377" t="str">
        <f t="shared" si="177"/>
        <v/>
      </c>
      <c r="T215" s="377" t="str">
        <f t="shared" si="177"/>
        <v/>
      </c>
      <c r="U215" s="377" t="str">
        <f t="shared" si="177"/>
        <v/>
      </c>
      <c r="V215" s="377" t="str">
        <f t="shared" si="177"/>
        <v/>
      </c>
      <c r="W215" s="377" t="str">
        <f t="shared" si="177"/>
        <v/>
      </c>
      <c r="X215" s="377" t="str">
        <f t="shared" si="177"/>
        <v/>
      </c>
      <c r="Y215" s="377" t="str">
        <f t="shared" si="177"/>
        <v/>
      </c>
      <c r="Z215" s="377" t="str">
        <f t="shared" si="177"/>
        <v/>
      </c>
      <c r="AA215" s="377" t="str">
        <f t="shared" si="177"/>
        <v/>
      </c>
      <c r="AB215" s="377" t="str">
        <f t="shared" si="177"/>
        <v/>
      </c>
      <c r="AC215" s="377" t="str">
        <f t="shared" si="177"/>
        <v/>
      </c>
      <c r="AD215" s="377" t="str">
        <f t="shared" si="177"/>
        <v/>
      </c>
      <c r="AE215" s="377" t="str">
        <f t="shared" si="177"/>
        <v/>
      </c>
      <c r="AF215" s="377" t="str">
        <f t="shared" si="177"/>
        <v/>
      </c>
      <c r="AG215" s="377" t="str">
        <f t="shared" si="177"/>
        <v/>
      </c>
    </row>
    <row r="216" spans="1:33" s="59" customFormat="1" ht="19.5" customHeight="1">
      <c r="A216" s="58"/>
      <c r="B216" s="59" t="s">
        <v>143</v>
      </c>
    </row>
    <row r="217" spans="1:33" s="9" customFormat="1">
      <c r="A217" s="470" t="s">
        <v>11</v>
      </c>
      <c r="B217" s="472" t="s">
        <v>216</v>
      </c>
      <c r="C217" s="468" t="s">
        <v>0</v>
      </c>
      <c r="D217" s="41" t="str">
        <f t="shared" ref="D217:AG217" si="178">IF(G$82="","",G$82)</f>
        <v/>
      </c>
      <c r="E217" s="41" t="str">
        <f t="shared" si="178"/>
        <v/>
      </c>
      <c r="F217" s="41" t="str">
        <f t="shared" si="178"/>
        <v/>
      </c>
      <c r="G217" s="41" t="str">
        <f t="shared" si="178"/>
        <v/>
      </c>
      <c r="H217" s="41" t="str">
        <f t="shared" si="178"/>
        <v/>
      </c>
      <c r="I217" s="41" t="str">
        <f t="shared" si="178"/>
        <v/>
      </c>
      <c r="J217" s="41" t="str">
        <f t="shared" si="178"/>
        <v/>
      </c>
      <c r="K217" s="41" t="str">
        <f t="shared" si="178"/>
        <v/>
      </c>
      <c r="L217" s="41" t="str">
        <f t="shared" si="178"/>
        <v/>
      </c>
      <c r="M217" s="41" t="str">
        <f t="shared" si="178"/>
        <v/>
      </c>
      <c r="N217" s="41" t="str">
        <f t="shared" si="178"/>
        <v/>
      </c>
      <c r="O217" s="41" t="str">
        <f t="shared" si="178"/>
        <v/>
      </c>
      <c r="P217" s="41" t="str">
        <f t="shared" si="178"/>
        <v/>
      </c>
      <c r="Q217" s="41" t="str">
        <f t="shared" si="178"/>
        <v/>
      </c>
      <c r="R217" s="41" t="str">
        <f t="shared" si="178"/>
        <v/>
      </c>
      <c r="S217" s="41" t="str">
        <f t="shared" si="178"/>
        <v/>
      </c>
      <c r="T217" s="41" t="str">
        <f t="shared" si="178"/>
        <v/>
      </c>
      <c r="U217" s="41" t="str">
        <f t="shared" si="178"/>
        <v/>
      </c>
      <c r="V217" s="41" t="str">
        <f t="shared" si="178"/>
        <v/>
      </c>
      <c r="W217" s="41" t="str">
        <f t="shared" si="178"/>
        <v/>
      </c>
      <c r="X217" s="41" t="str">
        <f t="shared" si="178"/>
        <v/>
      </c>
      <c r="Y217" s="41" t="str">
        <f t="shared" si="178"/>
        <v/>
      </c>
      <c r="Z217" s="41" t="str">
        <f t="shared" si="178"/>
        <v/>
      </c>
      <c r="AA217" s="41" t="str">
        <f t="shared" si="178"/>
        <v/>
      </c>
      <c r="AB217" s="41" t="str">
        <f t="shared" si="178"/>
        <v/>
      </c>
      <c r="AC217" s="41" t="str">
        <f t="shared" si="178"/>
        <v/>
      </c>
      <c r="AD217" s="41" t="str">
        <f t="shared" si="178"/>
        <v/>
      </c>
      <c r="AE217" s="41" t="str">
        <f t="shared" si="178"/>
        <v/>
      </c>
      <c r="AF217" s="41" t="str">
        <f t="shared" si="178"/>
        <v/>
      </c>
      <c r="AG217" s="41" t="str">
        <f t="shared" si="178"/>
        <v/>
      </c>
    </row>
    <row r="218" spans="1:33" s="9" customFormat="1">
      <c r="A218" s="471"/>
      <c r="B218" s="473"/>
      <c r="C218" s="474"/>
      <c r="D218" s="38" t="str">
        <f t="shared" ref="D218:AG218" si="179">IF(G$83="","",G$83)</f>
        <v/>
      </c>
      <c r="E218" s="38" t="str">
        <f t="shared" si="179"/>
        <v/>
      </c>
      <c r="F218" s="38" t="str">
        <f t="shared" si="179"/>
        <v/>
      </c>
      <c r="G218" s="38" t="str">
        <f t="shared" si="179"/>
        <v/>
      </c>
      <c r="H218" s="38" t="str">
        <f t="shared" si="179"/>
        <v/>
      </c>
      <c r="I218" s="38" t="str">
        <f t="shared" si="179"/>
        <v/>
      </c>
      <c r="J218" s="38" t="str">
        <f t="shared" si="179"/>
        <v/>
      </c>
      <c r="K218" s="38" t="str">
        <f t="shared" si="179"/>
        <v/>
      </c>
      <c r="L218" s="38" t="str">
        <f t="shared" si="179"/>
        <v/>
      </c>
      <c r="M218" s="38" t="str">
        <f t="shared" si="179"/>
        <v/>
      </c>
      <c r="N218" s="38" t="str">
        <f t="shared" si="179"/>
        <v/>
      </c>
      <c r="O218" s="38" t="str">
        <f t="shared" si="179"/>
        <v/>
      </c>
      <c r="P218" s="38" t="str">
        <f t="shared" si="179"/>
        <v/>
      </c>
      <c r="Q218" s="38" t="str">
        <f t="shared" si="179"/>
        <v/>
      </c>
      <c r="R218" s="38" t="str">
        <f t="shared" si="179"/>
        <v/>
      </c>
      <c r="S218" s="38" t="str">
        <f t="shared" si="179"/>
        <v/>
      </c>
      <c r="T218" s="38" t="str">
        <f t="shared" si="179"/>
        <v/>
      </c>
      <c r="U218" s="38" t="str">
        <f t="shared" si="179"/>
        <v/>
      </c>
      <c r="V218" s="38" t="str">
        <f t="shared" si="179"/>
        <v/>
      </c>
      <c r="W218" s="38" t="str">
        <f t="shared" si="179"/>
        <v/>
      </c>
      <c r="X218" s="38" t="str">
        <f t="shared" si="179"/>
        <v/>
      </c>
      <c r="Y218" s="38" t="str">
        <f t="shared" si="179"/>
        <v/>
      </c>
      <c r="Z218" s="38" t="str">
        <f t="shared" si="179"/>
        <v/>
      </c>
      <c r="AA218" s="38" t="str">
        <f t="shared" si="179"/>
        <v/>
      </c>
      <c r="AB218" s="38" t="str">
        <f t="shared" si="179"/>
        <v/>
      </c>
      <c r="AC218" s="38" t="str">
        <f t="shared" si="179"/>
        <v/>
      </c>
      <c r="AD218" s="38" t="str">
        <f t="shared" si="179"/>
        <v/>
      </c>
      <c r="AE218" s="38" t="str">
        <f t="shared" si="179"/>
        <v/>
      </c>
      <c r="AF218" s="38" t="str">
        <f t="shared" si="179"/>
        <v/>
      </c>
      <c r="AG218" s="38" t="str">
        <f t="shared" si="179"/>
        <v/>
      </c>
    </row>
    <row r="219" spans="1:33" s="92" customFormat="1">
      <c r="A219" s="113">
        <v>1</v>
      </c>
      <c r="B219" s="263" t="s">
        <v>177</v>
      </c>
      <c r="C219" s="115" t="s">
        <v>1</v>
      </c>
      <c r="D219" s="116" t="str">
        <f>IF(G$82="","",D$203)</f>
        <v/>
      </c>
      <c r="E219" s="116" t="str">
        <f t="shared" ref="E219:AG219" si="180">IF(H$82="","",E$203)</f>
        <v/>
      </c>
      <c r="F219" s="116" t="str">
        <f t="shared" si="180"/>
        <v/>
      </c>
      <c r="G219" s="116" t="str">
        <f t="shared" si="180"/>
        <v/>
      </c>
      <c r="H219" s="116" t="str">
        <f t="shared" si="180"/>
        <v/>
      </c>
      <c r="I219" s="116" t="str">
        <f t="shared" si="180"/>
        <v/>
      </c>
      <c r="J219" s="116" t="str">
        <f t="shared" si="180"/>
        <v/>
      </c>
      <c r="K219" s="116" t="str">
        <f t="shared" si="180"/>
        <v/>
      </c>
      <c r="L219" s="116" t="str">
        <f t="shared" si="180"/>
        <v/>
      </c>
      <c r="M219" s="116" t="str">
        <f t="shared" si="180"/>
        <v/>
      </c>
      <c r="N219" s="116" t="str">
        <f t="shared" si="180"/>
        <v/>
      </c>
      <c r="O219" s="116" t="str">
        <f t="shared" si="180"/>
        <v/>
      </c>
      <c r="P219" s="116" t="str">
        <f t="shared" si="180"/>
        <v/>
      </c>
      <c r="Q219" s="116" t="str">
        <f t="shared" si="180"/>
        <v/>
      </c>
      <c r="R219" s="116" t="str">
        <f t="shared" si="180"/>
        <v/>
      </c>
      <c r="S219" s="116" t="str">
        <f t="shared" si="180"/>
        <v/>
      </c>
      <c r="T219" s="116" t="str">
        <f t="shared" si="180"/>
        <v/>
      </c>
      <c r="U219" s="116" t="str">
        <f t="shared" si="180"/>
        <v/>
      </c>
      <c r="V219" s="116" t="str">
        <f t="shared" si="180"/>
        <v/>
      </c>
      <c r="W219" s="116" t="str">
        <f t="shared" si="180"/>
        <v/>
      </c>
      <c r="X219" s="116" t="str">
        <f t="shared" si="180"/>
        <v/>
      </c>
      <c r="Y219" s="116" t="str">
        <f t="shared" si="180"/>
        <v/>
      </c>
      <c r="Z219" s="116" t="str">
        <f t="shared" si="180"/>
        <v/>
      </c>
      <c r="AA219" s="116" t="str">
        <f t="shared" si="180"/>
        <v/>
      </c>
      <c r="AB219" s="116" t="str">
        <f t="shared" si="180"/>
        <v/>
      </c>
      <c r="AC219" s="116" t="str">
        <f t="shared" si="180"/>
        <v/>
      </c>
      <c r="AD219" s="116" t="str">
        <f t="shared" si="180"/>
        <v/>
      </c>
      <c r="AE219" s="116" t="str">
        <f t="shared" si="180"/>
        <v/>
      </c>
      <c r="AF219" s="116" t="str">
        <f t="shared" si="180"/>
        <v/>
      </c>
      <c r="AG219" s="116" t="str">
        <f t="shared" si="180"/>
        <v/>
      </c>
    </row>
    <row r="220" spans="1:33" s="144" customFormat="1">
      <c r="A220" s="379" t="s">
        <v>12</v>
      </c>
      <c r="B220" s="380" t="s">
        <v>178</v>
      </c>
      <c r="C220" s="247" t="s">
        <v>1</v>
      </c>
      <c r="D220" s="381" t="str">
        <f>IF(G$82="","",SUM(AK$84:AK$103,AK$106:AK$125,AK$134:AK$153,AK$155:AK$174)*(1+SUM($C$26)))</f>
        <v/>
      </c>
      <c r="E220" s="381" t="str">
        <f t="shared" ref="E220:AG220" si="181">IF(H$82="","",SUM(AL$84:AL$103,AL$106:AL$125,AL$134:AL$153,AL$155:AL$174)*(1+SUM($C$26)))</f>
        <v/>
      </c>
      <c r="F220" s="381" t="str">
        <f t="shared" si="181"/>
        <v/>
      </c>
      <c r="G220" s="381" t="str">
        <f t="shared" si="181"/>
        <v/>
      </c>
      <c r="H220" s="381" t="str">
        <f t="shared" si="181"/>
        <v/>
      </c>
      <c r="I220" s="381" t="str">
        <f t="shared" si="181"/>
        <v/>
      </c>
      <c r="J220" s="381" t="str">
        <f t="shared" si="181"/>
        <v/>
      </c>
      <c r="K220" s="381" t="str">
        <f t="shared" si="181"/>
        <v/>
      </c>
      <c r="L220" s="381" t="str">
        <f t="shared" si="181"/>
        <v/>
      </c>
      <c r="M220" s="381" t="str">
        <f t="shared" si="181"/>
        <v/>
      </c>
      <c r="N220" s="381" t="str">
        <f t="shared" si="181"/>
        <v/>
      </c>
      <c r="O220" s="381" t="str">
        <f t="shared" si="181"/>
        <v/>
      </c>
      <c r="P220" s="381" t="str">
        <f t="shared" si="181"/>
        <v/>
      </c>
      <c r="Q220" s="381" t="str">
        <f t="shared" si="181"/>
        <v/>
      </c>
      <c r="R220" s="381" t="str">
        <f t="shared" si="181"/>
        <v/>
      </c>
      <c r="S220" s="381" t="str">
        <f t="shared" si="181"/>
        <v/>
      </c>
      <c r="T220" s="381" t="str">
        <f t="shared" si="181"/>
        <v/>
      </c>
      <c r="U220" s="381" t="str">
        <f t="shared" si="181"/>
        <v/>
      </c>
      <c r="V220" s="381" t="str">
        <f t="shared" si="181"/>
        <v/>
      </c>
      <c r="W220" s="381" t="str">
        <f t="shared" si="181"/>
        <v/>
      </c>
      <c r="X220" s="381" t="str">
        <f t="shared" si="181"/>
        <v/>
      </c>
      <c r="Y220" s="381" t="str">
        <f t="shared" si="181"/>
        <v/>
      </c>
      <c r="Z220" s="381" t="str">
        <f t="shared" si="181"/>
        <v/>
      </c>
      <c r="AA220" s="381" t="str">
        <f t="shared" si="181"/>
        <v/>
      </c>
      <c r="AB220" s="381" t="str">
        <f t="shared" si="181"/>
        <v/>
      </c>
      <c r="AC220" s="381" t="str">
        <f t="shared" si="181"/>
        <v/>
      </c>
      <c r="AD220" s="381" t="str">
        <f t="shared" si="181"/>
        <v/>
      </c>
      <c r="AE220" s="381" t="str">
        <f t="shared" si="181"/>
        <v/>
      </c>
      <c r="AF220" s="381" t="str">
        <f t="shared" si="181"/>
        <v/>
      </c>
      <c r="AG220" s="381" t="str">
        <f t="shared" si="181"/>
        <v/>
      </c>
    </row>
    <row r="221" spans="1:33" s="144" customFormat="1">
      <c r="A221" s="379" t="s">
        <v>13</v>
      </c>
      <c r="B221" s="380" t="s">
        <v>179</v>
      </c>
      <c r="C221" s="247" t="s">
        <v>1</v>
      </c>
      <c r="D221" s="381" t="str">
        <f>IF(G$82="","",IF($D$11="Tak",(SUMPRODUCT(AK$84:AK$103,$D$84:$D$103)+SUMPRODUCT(AK$106:AK$125,$D$106:$D$125)+SUMPRODUCT(AK$134:AK$153,$D$134:$D$153)+SUMPRODUCT(AK$155:AK$174,$D$155:$D$174))*(1+SUM($C$26)),IF($D$11="Nie",0,IF($D$11="Częściowo",(SUMPRODUCT(AK$84:AK$103,$D$84:$D$103)+SUMPRODUCT(AK$106:AK$125,$D$106:$D$125)+SUMPRODUCT(AK$134:AK$153,$D$134:$D$153)+SUMPRODUCT(AK$155:AK$174,$D$155:$D$174))*$D$12*(1+SUM($C$26)),""))))</f>
        <v/>
      </c>
      <c r="E221" s="381" t="str">
        <f t="shared" ref="E221:AG221" si="182">IF(H$82="","",IF($D$11="Tak",(SUMPRODUCT(AL$84:AL$103,$D$84:$D$103)+SUMPRODUCT(AL$106:AL$125,$D$106:$D$125)+SUMPRODUCT(AL$134:AL$153,$D$134:$D$153)+SUMPRODUCT(AL$155:AL$174,$D$155:$D$174))*(1+SUM($C$26)),IF($D$11="Nie",0,IF($D$11="Częściowo",(SUMPRODUCT(AL$84:AL$103,$D$84:$D$103)+SUMPRODUCT(AL$106:AL$125,$D$106:$D$125)+SUMPRODUCT(AL$134:AL$153,$D$134:$D$153)+SUMPRODUCT(AL$155:AL$174,$D$155:$D$174))*$D$12*(1+SUM($C$26)),""))))</f>
        <v/>
      </c>
      <c r="F221" s="381" t="str">
        <f t="shared" si="182"/>
        <v/>
      </c>
      <c r="G221" s="381" t="str">
        <f t="shared" si="182"/>
        <v/>
      </c>
      <c r="H221" s="381" t="str">
        <f t="shared" si="182"/>
        <v/>
      </c>
      <c r="I221" s="381" t="str">
        <f t="shared" si="182"/>
        <v/>
      </c>
      <c r="J221" s="381" t="str">
        <f t="shared" si="182"/>
        <v/>
      </c>
      <c r="K221" s="381" t="str">
        <f t="shared" si="182"/>
        <v/>
      </c>
      <c r="L221" s="381" t="str">
        <f t="shared" si="182"/>
        <v/>
      </c>
      <c r="M221" s="381" t="str">
        <f t="shared" si="182"/>
        <v/>
      </c>
      <c r="N221" s="381" t="str">
        <f t="shared" si="182"/>
        <v/>
      </c>
      <c r="O221" s="381" t="str">
        <f t="shared" si="182"/>
        <v/>
      </c>
      <c r="P221" s="381" t="str">
        <f t="shared" si="182"/>
        <v/>
      </c>
      <c r="Q221" s="381" t="str">
        <f t="shared" si="182"/>
        <v/>
      </c>
      <c r="R221" s="381" t="str">
        <f t="shared" si="182"/>
        <v/>
      </c>
      <c r="S221" s="381" t="str">
        <f t="shared" si="182"/>
        <v/>
      </c>
      <c r="T221" s="381" t="str">
        <f t="shared" si="182"/>
        <v/>
      </c>
      <c r="U221" s="381" t="str">
        <f t="shared" si="182"/>
        <v/>
      </c>
      <c r="V221" s="381" t="str">
        <f t="shared" si="182"/>
        <v/>
      </c>
      <c r="W221" s="381" t="str">
        <f t="shared" si="182"/>
        <v/>
      </c>
      <c r="X221" s="381" t="str">
        <f t="shared" si="182"/>
        <v/>
      </c>
      <c r="Y221" s="381" t="str">
        <f t="shared" si="182"/>
        <v/>
      </c>
      <c r="Z221" s="381" t="str">
        <f t="shared" si="182"/>
        <v/>
      </c>
      <c r="AA221" s="381" t="str">
        <f t="shared" si="182"/>
        <v/>
      </c>
      <c r="AB221" s="381" t="str">
        <f t="shared" si="182"/>
        <v/>
      </c>
      <c r="AC221" s="381" t="str">
        <f t="shared" si="182"/>
        <v/>
      </c>
      <c r="AD221" s="381" t="str">
        <f t="shared" si="182"/>
        <v/>
      </c>
      <c r="AE221" s="381" t="str">
        <f t="shared" si="182"/>
        <v/>
      </c>
      <c r="AF221" s="381" t="str">
        <f t="shared" si="182"/>
        <v/>
      </c>
      <c r="AG221" s="381" t="str">
        <f t="shared" si="182"/>
        <v/>
      </c>
    </row>
    <row r="222" spans="1:33" s="144" customFormat="1">
      <c r="A222" s="152" t="s">
        <v>14</v>
      </c>
      <c r="B222" s="373" t="str">
        <f>CONCATENATE("Amortyzacja środków trwałych projektowych do analizy finansowej –",$E$11)</f>
        <v>Amortyzacja środków trwałych projektowych do analizy finansowej – w cenach netto + część VAT</v>
      </c>
      <c r="C222" s="153" t="s">
        <v>1</v>
      </c>
      <c r="D222" s="165" t="str">
        <f>IF(G$82="","",SUM(D$220,D$221))</f>
        <v/>
      </c>
      <c r="E222" s="165" t="str">
        <f t="shared" ref="E222:AG222" si="183">IF(H$82="","",SUM(E$220,E$221))</f>
        <v/>
      </c>
      <c r="F222" s="165" t="str">
        <f t="shared" si="183"/>
        <v/>
      </c>
      <c r="G222" s="165" t="str">
        <f t="shared" si="183"/>
        <v/>
      </c>
      <c r="H222" s="165" t="str">
        <f t="shared" si="183"/>
        <v/>
      </c>
      <c r="I222" s="165" t="str">
        <f t="shared" si="183"/>
        <v/>
      </c>
      <c r="J222" s="165" t="str">
        <f t="shared" si="183"/>
        <v/>
      </c>
      <c r="K222" s="165" t="str">
        <f t="shared" si="183"/>
        <v/>
      </c>
      <c r="L222" s="165" t="str">
        <f t="shared" si="183"/>
        <v/>
      </c>
      <c r="M222" s="165" t="str">
        <f t="shared" si="183"/>
        <v/>
      </c>
      <c r="N222" s="165" t="str">
        <f t="shared" si="183"/>
        <v/>
      </c>
      <c r="O222" s="165" t="str">
        <f t="shared" si="183"/>
        <v/>
      </c>
      <c r="P222" s="165" t="str">
        <f t="shared" si="183"/>
        <v/>
      </c>
      <c r="Q222" s="165" t="str">
        <f t="shared" si="183"/>
        <v/>
      </c>
      <c r="R222" s="165" t="str">
        <f t="shared" si="183"/>
        <v/>
      </c>
      <c r="S222" s="165" t="str">
        <f t="shared" si="183"/>
        <v/>
      </c>
      <c r="T222" s="165" t="str">
        <f t="shared" si="183"/>
        <v/>
      </c>
      <c r="U222" s="165" t="str">
        <f t="shared" si="183"/>
        <v/>
      </c>
      <c r="V222" s="165" t="str">
        <f t="shared" si="183"/>
        <v/>
      </c>
      <c r="W222" s="165" t="str">
        <f t="shared" si="183"/>
        <v/>
      </c>
      <c r="X222" s="165" t="str">
        <f t="shared" si="183"/>
        <v/>
      </c>
      <c r="Y222" s="165" t="str">
        <f t="shared" si="183"/>
        <v/>
      </c>
      <c r="Z222" s="165" t="str">
        <f t="shared" si="183"/>
        <v/>
      </c>
      <c r="AA222" s="165" t="str">
        <f t="shared" si="183"/>
        <v/>
      </c>
      <c r="AB222" s="165" t="str">
        <f t="shared" si="183"/>
        <v/>
      </c>
      <c r="AC222" s="165" t="str">
        <f t="shared" si="183"/>
        <v/>
      </c>
      <c r="AD222" s="165" t="str">
        <f t="shared" si="183"/>
        <v/>
      </c>
      <c r="AE222" s="165" t="str">
        <f t="shared" si="183"/>
        <v/>
      </c>
      <c r="AF222" s="165" t="str">
        <f t="shared" si="183"/>
        <v/>
      </c>
      <c r="AG222" s="165" t="str">
        <f t="shared" si="183"/>
        <v/>
      </c>
    </row>
    <row r="223" spans="1:33" s="92" customFormat="1">
      <c r="A223" s="117">
        <v>2</v>
      </c>
      <c r="B223" s="143" t="s">
        <v>107</v>
      </c>
      <c r="C223" s="119" t="s">
        <v>1</v>
      </c>
      <c r="D223" s="368"/>
      <c r="E223" s="368"/>
      <c r="F223" s="368"/>
      <c r="G223" s="368"/>
      <c r="H223" s="368"/>
      <c r="I223" s="368"/>
      <c r="J223" s="368"/>
      <c r="K223" s="368"/>
      <c r="L223" s="368"/>
      <c r="M223" s="368"/>
      <c r="N223" s="368"/>
      <c r="O223" s="368"/>
      <c r="P223" s="368"/>
      <c r="Q223" s="368"/>
      <c r="R223" s="368"/>
      <c r="S223" s="368"/>
      <c r="T223" s="368"/>
      <c r="U223" s="368"/>
      <c r="V223" s="368"/>
      <c r="W223" s="368"/>
      <c r="X223" s="368"/>
      <c r="Y223" s="368"/>
      <c r="Z223" s="368"/>
      <c r="AA223" s="368"/>
      <c r="AB223" s="368"/>
      <c r="AC223" s="368"/>
      <c r="AD223" s="368"/>
      <c r="AE223" s="368"/>
      <c r="AF223" s="368"/>
      <c r="AG223" s="368"/>
    </row>
    <row r="224" spans="1:33" s="92" customFormat="1">
      <c r="A224" s="117">
        <v>3</v>
      </c>
      <c r="B224" s="143" t="s">
        <v>108</v>
      </c>
      <c r="C224" s="119" t="s">
        <v>1</v>
      </c>
      <c r="D224" s="368"/>
      <c r="E224" s="368"/>
      <c r="F224" s="368"/>
      <c r="G224" s="368"/>
      <c r="H224" s="368"/>
      <c r="I224" s="368"/>
      <c r="J224" s="368"/>
      <c r="K224" s="368"/>
      <c r="L224" s="368"/>
      <c r="M224" s="368"/>
      <c r="N224" s="368"/>
      <c r="O224" s="368"/>
      <c r="P224" s="368"/>
      <c r="Q224" s="368"/>
      <c r="R224" s="368"/>
      <c r="S224" s="368"/>
      <c r="T224" s="368"/>
      <c r="U224" s="368"/>
      <c r="V224" s="368"/>
      <c r="W224" s="368"/>
      <c r="X224" s="368"/>
      <c r="Y224" s="368"/>
      <c r="Z224" s="368"/>
      <c r="AA224" s="368"/>
      <c r="AB224" s="368"/>
      <c r="AC224" s="368"/>
      <c r="AD224" s="368"/>
      <c r="AE224" s="368"/>
      <c r="AF224" s="368"/>
      <c r="AG224" s="368"/>
    </row>
    <row r="225" spans="1:33" s="92" customFormat="1">
      <c r="A225" s="117">
        <v>4</v>
      </c>
      <c r="B225" s="143" t="s">
        <v>57</v>
      </c>
      <c r="C225" s="119" t="s">
        <v>1</v>
      </c>
      <c r="D225" s="368"/>
      <c r="E225" s="368"/>
      <c r="F225" s="368"/>
      <c r="G225" s="368"/>
      <c r="H225" s="368"/>
      <c r="I225" s="368"/>
      <c r="J225" s="368"/>
      <c r="K225" s="368"/>
      <c r="L225" s="368"/>
      <c r="M225" s="368"/>
      <c r="N225" s="368"/>
      <c r="O225" s="368"/>
      <c r="P225" s="368"/>
      <c r="Q225" s="368"/>
      <c r="R225" s="368"/>
      <c r="S225" s="368"/>
      <c r="T225" s="368"/>
      <c r="U225" s="368"/>
      <c r="V225" s="368"/>
      <c r="W225" s="368"/>
      <c r="X225" s="368"/>
      <c r="Y225" s="368"/>
      <c r="Z225" s="368"/>
      <c r="AA225" s="368"/>
      <c r="AB225" s="368"/>
      <c r="AC225" s="368"/>
      <c r="AD225" s="368"/>
      <c r="AE225" s="368"/>
      <c r="AF225" s="368"/>
      <c r="AG225" s="368"/>
    </row>
    <row r="226" spans="1:33" s="92" customFormat="1">
      <c r="A226" s="117">
        <v>5</v>
      </c>
      <c r="B226" s="143" t="s">
        <v>105</v>
      </c>
      <c r="C226" s="119" t="s">
        <v>1</v>
      </c>
      <c r="D226" s="368"/>
      <c r="E226" s="368"/>
      <c r="F226" s="368"/>
      <c r="G226" s="368"/>
      <c r="H226" s="368"/>
      <c r="I226" s="368"/>
      <c r="J226" s="368"/>
      <c r="K226" s="368"/>
      <c r="L226" s="368"/>
      <c r="M226" s="368"/>
      <c r="N226" s="368"/>
      <c r="O226" s="368"/>
      <c r="P226" s="368"/>
      <c r="Q226" s="368"/>
      <c r="R226" s="368"/>
      <c r="S226" s="368"/>
      <c r="T226" s="368"/>
      <c r="U226" s="368"/>
      <c r="V226" s="368"/>
      <c r="W226" s="368"/>
      <c r="X226" s="368"/>
      <c r="Y226" s="368"/>
      <c r="Z226" s="368"/>
      <c r="AA226" s="368"/>
      <c r="AB226" s="368"/>
      <c r="AC226" s="368"/>
      <c r="AD226" s="368"/>
      <c r="AE226" s="368"/>
      <c r="AF226" s="368"/>
      <c r="AG226" s="368"/>
    </row>
    <row r="227" spans="1:33" s="92" customFormat="1">
      <c r="A227" s="117">
        <v>6</v>
      </c>
      <c r="B227" s="143" t="s">
        <v>106</v>
      </c>
      <c r="C227" s="119" t="s">
        <v>1</v>
      </c>
      <c r="D227" s="368"/>
      <c r="E227" s="368"/>
      <c r="F227" s="368"/>
      <c r="G227" s="368"/>
      <c r="H227" s="368"/>
      <c r="I227" s="368"/>
      <c r="J227" s="368"/>
      <c r="K227" s="368"/>
      <c r="L227" s="368"/>
      <c r="M227" s="368"/>
      <c r="N227" s="368"/>
      <c r="O227" s="368"/>
      <c r="P227" s="368"/>
      <c r="Q227" s="368"/>
      <c r="R227" s="368"/>
      <c r="S227" s="368"/>
      <c r="T227" s="368"/>
      <c r="U227" s="368"/>
      <c r="V227" s="368"/>
      <c r="W227" s="368"/>
      <c r="X227" s="368"/>
      <c r="Y227" s="368"/>
      <c r="Z227" s="368"/>
      <c r="AA227" s="368"/>
      <c r="AB227" s="368"/>
      <c r="AC227" s="368"/>
      <c r="AD227" s="368"/>
      <c r="AE227" s="368"/>
      <c r="AF227" s="368"/>
      <c r="AG227" s="368"/>
    </row>
    <row r="228" spans="1:33" s="92" customFormat="1">
      <c r="A228" s="117">
        <v>7</v>
      </c>
      <c r="B228" s="143" t="s">
        <v>109</v>
      </c>
      <c r="C228" s="119" t="s">
        <v>1</v>
      </c>
      <c r="D228" s="368"/>
      <c r="E228" s="368"/>
      <c r="F228" s="368"/>
      <c r="G228" s="368"/>
      <c r="H228" s="368"/>
      <c r="I228" s="368"/>
      <c r="J228" s="368"/>
      <c r="K228" s="368"/>
      <c r="L228" s="368"/>
      <c r="M228" s="368"/>
      <c r="N228" s="368"/>
      <c r="O228" s="368"/>
      <c r="P228" s="368"/>
      <c r="Q228" s="368"/>
      <c r="R228" s="368"/>
      <c r="S228" s="368"/>
      <c r="T228" s="368"/>
      <c r="U228" s="368"/>
      <c r="V228" s="368"/>
      <c r="W228" s="368"/>
      <c r="X228" s="368"/>
      <c r="Y228" s="368"/>
      <c r="Z228" s="368"/>
      <c r="AA228" s="368"/>
      <c r="AB228" s="368"/>
      <c r="AC228" s="368"/>
      <c r="AD228" s="368"/>
      <c r="AE228" s="368"/>
      <c r="AF228" s="368"/>
      <c r="AG228" s="368"/>
    </row>
    <row r="229" spans="1:33" s="93" customFormat="1">
      <c r="A229" s="117">
        <v>8</v>
      </c>
      <c r="B229" s="143" t="s">
        <v>110</v>
      </c>
      <c r="C229" s="119" t="s">
        <v>1</v>
      </c>
      <c r="D229" s="368"/>
      <c r="E229" s="368"/>
      <c r="F229" s="368"/>
      <c r="G229" s="368"/>
      <c r="H229" s="368"/>
      <c r="I229" s="368"/>
      <c r="J229" s="368"/>
      <c r="K229" s="368"/>
      <c r="L229" s="368"/>
      <c r="M229" s="368"/>
      <c r="N229" s="368"/>
      <c r="O229" s="368"/>
      <c r="P229" s="368"/>
      <c r="Q229" s="368"/>
      <c r="R229" s="368"/>
      <c r="S229" s="368"/>
      <c r="T229" s="368"/>
      <c r="U229" s="368"/>
      <c r="V229" s="368"/>
      <c r="W229" s="368"/>
      <c r="X229" s="368"/>
      <c r="Y229" s="368"/>
      <c r="Z229" s="368"/>
      <c r="AA229" s="368"/>
      <c r="AB229" s="368"/>
      <c r="AC229" s="368"/>
      <c r="AD229" s="368"/>
      <c r="AE229" s="368"/>
      <c r="AF229" s="368"/>
      <c r="AG229" s="368"/>
    </row>
    <row r="230" spans="1:33" s="144" customFormat="1">
      <c r="A230" s="369" t="s">
        <v>182</v>
      </c>
      <c r="B230" s="370" t="s">
        <v>186</v>
      </c>
      <c r="C230" s="371" t="s">
        <v>1</v>
      </c>
      <c r="D230" s="382"/>
      <c r="E230" s="382"/>
      <c r="F230" s="382"/>
      <c r="G230" s="382"/>
      <c r="H230" s="382"/>
      <c r="I230" s="382"/>
      <c r="J230" s="382"/>
      <c r="K230" s="382"/>
      <c r="L230" s="382"/>
      <c r="M230" s="382"/>
      <c r="N230" s="382"/>
      <c r="O230" s="382"/>
      <c r="P230" s="382"/>
      <c r="Q230" s="382"/>
      <c r="R230" s="382"/>
      <c r="S230" s="382"/>
      <c r="T230" s="382"/>
      <c r="U230" s="382"/>
      <c r="V230" s="382"/>
      <c r="W230" s="382"/>
      <c r="X230" s="382"/>
      <c r="Y230" s="382"/>
      <c r="Z230" s="382"/>
      <c r="AA230" s="382"/>
      <c r="AB230" s="382"/>
      <c r="AC230" s="382"/>
      <c r="AD230" s="382"/>
      <c r="AE230" s="382"/>
      <c r="AF230" s="382"/>
      <c r="AG230" s="382"/>
    </row>
    <row r="231" spans="1:33" s="98" customFormat="1">
      <c r="A231" s="152" t="s">
        <v>183</v>
      </c>
      <c r="B231" s="373" t="s">
        <v>184</v>
      </c>
      <c r="C231" s="153" t="s">
        <v>1</v>
      </c>
      <c r="D231" s="165" t="str">
        <f>IF(G$82="","",IF($D$11="Tak",SUM(D$230),IF($D$11="Nie",0,IF($D$11="Częściowo",SUM(D$230)*SUM($D$12),""))))</f>
        <v/>
      </c>
      <c r="E231" s="165" t="str">
        <f>IF(H$82="","",IF($D$11="Tak",SUM(E$230),IF($D$11="Nie",0,IF($D$11="Częściowo",SUM(E$230)*SUM($D$12),""))))</f>
        <v/>
      </c>
      <c r="F231" s="165" t="str">
        <f>IF(I$82="","",IF($D$11="Tak",SUM(F$230),IF($D$11="Nie",0,IF($D$11="Częściowo",SUM(F$230)*SUM($D$12),""))))</f>
        <v/>
      </c>
      <c r="G231" s="165" t="str">
        <f>IF(J$82="","",IF($D$11="Tak",SUM(G$230),IF($D$11="Nie",0,IF($D$11="Częściowo",SUM(G$230)*SUM($D$12),""))))</f>
        <v/>
      </c>
      <c r="H231" s="165" t="str">
        <f>IF(K$82="","",IF($D$11="Tak",SUM(H$230),IF($D$11="Nie",0,IF($D$11="Częściowo",SUM(H$230)*SUM($D$12),""))))</f>
        <v/>
      </c>
      <c r="I231" s="165" t="str">
        <f>IF(L$82="","",IF($D$11="Tak",SUM(I$230),IF($D$11="Nie",0,IF($D$11="Częściowo",SUM(I$230)*SUM($D$12),""))))</f>
        <v/>
      </c>
      <c r="J231" s="165" t="str">
        <f>IF(M$82="","",IF($D$11="Tak",SUM(J$230),IF($D$11="Nie",0,IF($D$11="Częściowo",SUM(J$230)*SUM($D$12),""))))</f>
        <v/>
      </c>
      <c r="K231" s="165" t="str">
        <f>IF(N$82="","",IF($D$11="Tak",SUM(K$230),IF($D$11="Nie",0,IF($D$11="Częściowo",SUM(K$230)*SUM($D$12),""))))</f>
        <v/>
      </c>
      <c r="L231" s="165" t="str">
        <f>IF(O$82="","",IF($D$11="Tak",SUM(L$230),IF($D$11="Nie",0,IF($D$11="Częściowo",SUM(L$230)*SUM($D$12),""))))</f>
        <v/>
      </c>
      <c r="M231" s="165" t="str">
        <f>IF(P$82="","",IF($D$11="Tak",SUM(M$230),IF($D$11="Nie",0,IF($D$11="Częściowo",SUM(M$230)*SUM($D$12),""))))</f>
        <v/>
      </c>
      <c r="N231" s="165" t="str">
        <f>IF(Q$82="","",IF($D$11="Tak",SUM(N$230),IF($D$11="Nie",0,IF($D$11="Częściowo",SUM(N$230)*SUM($D$12),""))))</f>
        <v/>
      </c>
      <c r="O231" s="165" t="str">
        <f>IF(R$82="","",IF($D$11="Tak",SUM(O$230),IF($D$11="Nie",0,IF($D$11="Częściowo",SUM(O$230)*SUM($D$12),""))))</f>
        <v/>
      </c>
      <c r="P231" s="165" t="str">
        <f>IF(S$82="","",IF($D$11="Tak",SUM(P$230),IF($D$11="Nie",0,IF($D$11="Częściowo",SUM(P$230)*SUM($D$12),""))))</f>
        <v/>
      </c>
      <c r="Q231" s="165" t="str">
        <f>IF(T$82="","",IF($D$11="Tak",SUM(Q$230),IF($D$11="Nie",0,IF($D$11="Częściowo",SUM(Q$230)*SUM($D$12),""))))</f>
        <v/>
      </c>
      <c r="R231" s="165" t="str">
        <f>IF(U$82="","",IF($D$11="Tak",SUM(R$230),IF($D$11="Nie",0,IF($D$11="Częściowo",SUM(R$230)*SUM($D$12),""))))</f>
        <v/>
      </c>
      <c r="S231" s="165" t="str">
        <f>IF(V$82="","",IF($D$11="Tak",SUM(S$230),IF($D$11="Nie",0,IF($D$11="Częściowo",SUM(S$230)*SUM($D$12),""))))</f>
        <v/>
      </c>
      <c r="T231" s="165" t="str">
        <f>IF(W$82="","",IF($D$11="Tak",SUM(T$230),IF($D$11="Nie",0,IF($D$11="Częściowo",SUM(T$230)*SUM($D$12),""))))</f>
        <v/>
      </c>
      <c r="U231" s="165" t="str">
        <f>IF(X$82="","",IF($D$11="Tak",SUM(U$230),IF($D$11="Nie",0,IF($D$11="Częściowo",SUM(U$230)*SUM($D$12),""))))</f>
        <v/>
      </c>
      <c r="V231" s="165" t="str">
        <f>IF(Y$82="","",IF($D$11="Tak",SUM(V$230),IF($D$11="Nie",0,IF($D$11="Częściowo",SUM(V$230)*SUM($D$12),""))))</f>
        <v/>
      </c>
      <c r="W231" s="165" t="str">
        <f>IF(Z$82="","",IF($D$11="Tak",SUM(W$230),IF($D$11="Nie",0,IF($D$11="Częściowo",SUM(W$230)*SUM($D$12),""))))</f>
        <v/>
      </c>
      <c r="X231" s="165" t="str">
        <f>IF(AA$82="","",IF($D$11="Tak",SUM(X$230),IF($D$11="Nie",0,IF($D$11="Częściowo",SUM(X$230)*SUM($D$12),""))))</f>
        <v/>
      </c>
      <c r="Y231" s="165" t="str">
        <f>IF(AB$82="","",IF($D$11="Tak",SUM(Y$230),IF($D$11="Nie",0,IF($D$11="Częściowo",SUM(Y$230)*SUM($D$12),""))))</f>
        <v/>
      </c>
      <c r="Z231" s="165" t="str">
        <f>IF(AC$82="","",IF($D$11="Tak",SUM(Z$230),IF($D$11="Nie",0,IF($D$11="Częściowo",SUM(Z$230)*SUM($D$12),""))))</f>
        <v/>
      </c>
      <c r="AA231" s="165" t="str">
        <f>IF(AD$82="","",IF($D$11="Tak",SUM(AA$230),IF($D$11="Nie",0,IF($D$11="Częściowo",SUM(AA$230)*SUM($D$12),""))))</f>
        <v/>
      </c>
      <c r="AB231" s="165" t="str">
        <f>IF(AE$82="","",IF($D$11="Tak",SUM(AB$230),IF($D$11="Nie",0,IF($D$11="Częściowo",SUM(AB$230)*SUM($D$12),""))))</f>
        <v/>
      </c>
      <c r="AC231" s="165" t="str">
        <f>IF(AF$82="","",IF($D$11="Tak",SUM(AC$230),IF($D$11="Nie",0,IF($D$11="Częściowo",SUM(AC$230)*SUM($D$12),""))))</f>
        <v/>
      </c>
      <c r="AD231" s="165" t="str">
        <f>IF(AG$82="","",IF($D$11="Tak",SUM(AD$230),IF($D$11="Nie",0,IF($D$11="Częściowo",SUM(AD$230)*SUM($D$12),""))))</f>
        <v/>
      </c>
      <c r="AE231" s="165" t="str">
        <f>IF(AH$82="","",IF($D$11="Tak",SUM(AE$230),IF($D$11="Nie",0,IF($D$11="Częściowo",SUM(AE$230)*SUM($D$12),""))))</f>
        <v/>
      </c>
      <c r="AF231" s="165" t="str">
        <f>IF(AI$82="","",IF($D$11="Tak",SUM(AF$230),IF($D$11="Nie",0,IF($D$11="Częściowo",SUM(AF$230)*SUM($D$12),""))))</f>
        <v/>
      </c>
      <c r="AG231" s="165" t="str">
        <f>IF(AJ$82="","",IF($D$11="Tak",SUM(AG$230),IF($D$11="Nie",0,IF($D$11="Częściowo",SUM(AG$230)*SUM($D$12),""))))</f>
        <v/>
      </c>
    </row>
    <row r="232" spans="1:33" s="98" customFormat="1">
      <c r="A232" s="152">
        <v>10</v>
      </c>
      <c r="B232" s="373" t="s">
        <v>150</v>
      </c>
      <c r="C232" s="153" t="s">
        <v>1</v>
      </c>
      <c r="D232" s="165" t="str">
        <f>IF(G$82="","",SUM(D$226:D$227)*(1+D$40))</f>
        <v/>
      </c>
      <c r="E232" s="165" t="str">
        <f t="shared" ref="E232:AG232" si="184">IF(H$82="","",SUM(E$226:E$227)*(1+E$40))</f>
        <v/>
      </c>
      <c r="F232" s="165" t="str">
        <f t="shared" si="184"/>
        <v/>
      </c>
      <c r="G232" s="165" t="str">
        <f t="shared" si="184"/>
        <v/>
      </c>
      <c r="H232" s="165" t="str">
        <f t="shared" si="184"/>
        <v/>
      </c>
      <c r="I232" s="165" t="str">
        <f t="shared" si="184"/>
        <v/>
      </c>
      <c r="J232" s="165" t="str">
        <f t="shared" si="184"/>
        <v/>
      </c>
      <c r="K232" s="165" t="str">
        <f t="shared" si="184"/>
        <v/>
      </c>
      <c r="L232" s="165" t="str">
        <f t="shared" si="184"/>
        <v/>
      </c>
      <c r="M232" s="165" t="str">
        <f t="shared" si="184"/>
        <v/>
      </c>
      <c r="N232" s="165" t="str">
        <f t="shared" si="184"/>
        <v/>
      </c>
      <c r="O232" s="165" t="str">
        <f t="shared" si="184"/>
        <v/>
      </c>
      <c r="P232" s="165" t="str">
        <f t="shared" si="184"/>
        <v/>
      </c>
      <c r="Q232" s="165" t="str">
        <f t="shared" si="184"/>
        <v/>
      </c>
      <c r="R232" s="165" t="str">
        <f t="shared" si="184"/>
        <v/>
      </c>
      <c r="S232" s="165" t="str">
        <f t="shared" si="184"/>
        <v/>
      </c>
      <c r="T232" s="165" t="str">
        <f t="shared" si="184"/>
        <v/>
      </c>
      <c r="U232" s="165" t="str">
        <f t="shared" si="184"/>
        <v/>
      </c>
      <c r="V232" s="165" t="str">
        <f t="shared" si="184"/>
        <v/>
      </c>
      <c r="W232" s="165" t="str">
        <f t="shared" si="184"/>
        <v/>
      </c>
      <c r="X232" s="165" t="str">
        <f t="shared" si="184"/>
        <v/>
      </c>
      <c r="Y232" s="165" t="str">
        <f t="shared" si="184"/>
        <v/>
      </c>
      <c r="Z232" s="165" t="str">
        <f t="shared" si="184"/>
        <v/>
      </c>
      <c r="AA232" s="165" t="str">
        <f t="shared" si="184"/>
        <v/>
      </c>
      <c r="AB232" s="165" t="str">
        <f t="shared" si="184"/>
        <v/>
      </c>
      <c r="AC232" s="165" t="str">
        <f t="shared" si="184"/>
        <v/>
      </c>
      <c r="AD232" s="165" t="str">
        <f t="shared" si="184"/>
        <v/>
      </c>
      <c r="AE232" s="165" t="str">
        <f t="shared" si="184"/>
        <v/>
      </c>
      <c r="AF232" s="165" t="str">
        <f t="shared" si="184"/>
        <v/>
      </c>
      <c r="AG232" s="165" t="str">
        <f t="shared" si="184"/>
        <v/>
      </c>
    </row>
    <row r="233" spans="1:33" s="354" customFormat="1">
      <c r="A233" s="52">
        <v>11</v>
      </c>
      <c r="B233" s="374" t="s">
        <v>181</v>
      </c>
      <c r="C233" s="191" t="s">
        <v>1</v>
      </c>
      <c r="D233" s="375" t="str">
        <f>IF(G$82="","",SUM(D$219,D$220,D$223:D$225,D$228:D$229,D$232)*(1+SUM($C$29)))</f>
        <v/>
      </c>
      <c r="E233" s="375" t="str">
        <f t="shared" ref="E233:AG233" si="185">IF(H$82="","",SUM(E$219,E$220,E$223:E$225,E$228:E$229,E$232)*(1+SUM($C$29)))</f>
        <v/>
      </c>
      <c r="F233" s="375" t="str">
        <f t="shared" si="185"/>
        <v/>
      </c>
      <c r="G233" s="375" t="str">
        <f t="shared" si="185"/>
        <v/>
      </c>
      <c r="H233" s="375" t="str">
        <f t="shared" si="185"/>
        <v/>
      </c>
      <c r="I233" s="375" t="str">
        <f t="shared" si="185"/>
        <v/>
      </c>
      <c r="J233" s="375" t="str">
        <f t="shared" si="185"/>
        <v/>
      </c>
      <c r="K233" s="375" t="str">
        <f t="shared" si="185"/>
        <v/>
      </c>
      <c r="L233" s="375" t="str">
        <f t="shared" si="185"/>
        <v/>
      </c>
      <c r="M233" s="375" t="str">
        <f t="shared" si="185"/>
        <v/>
      </c>
      <c r="N233" s="375" t="str">
        <f t="shared" si="185"/>
        <v/>
      </c>
      <c r="O233" s="375" t="str">
        <f t="shared" si="185"/>
        <v/>
      </c>
      <c r="P233" s="375" t="str">
        <f t="shared" si="185"/>
        <v/>
      </c>
      <c r="Q233" s="375" t="str">
        <f t="shared" si="185"/>
        <v/>
      </c>
      <c r="R233" s="375" t="str">
        <f t="shared" si="185"/>
        <v/>
      </c>
      <c r="S233" s="375" t="str">
        <f t="shared" si="185"/>
        <v/>
      </c>
      <c r="T233" s="375" t="str">
        <f t="shared" si="185"/>
        <v/>
      </c>
      <c r="U233" s="375" t="str">
        <f t="shared" si="185"/>
        <v/>
      </c>
      <c r="V233" s="375" t="str">
        <f t="shared" si="185"/>
        <v/>
      </c>
      <c r="W233" s="375" t="str">
        <f t="shared" si="185"/>
        <v/>
      </c>
      <c r="X233" s="375" t="str">
        <f t="shared" si="185"/>
        <v/>
      </c>
      <c r="Y233" s="375" t="str">
        <f t="shared" si="185"/>
        <v/>
      </c>
      <c r="Z233" s="375" t="str">
        <f t="shared" si="185"/>
        <v/>
      </c>
      <c r="AA233" s="375" t="str">
        <f t="shared" si="185"/>
        <v/>
      </c>
      <c r="AB233" s="375" t="str">
        <f t="shared" si="185"/>
        <v/>
      </c>
      <c r="AC233" s="375" t="str">
        <f t="shared" si="185"/>
        <v/>
      </c>
      <c r="AD233" s="375" t="str">
        <f t="shared" si="185"/>
        <v/>
      </c>
      <c r="AE233" s="375" t="str">
        <f t="shared" si="185"/>
        <v/>
      </c>
      <c r="AF233" s="375" t="str">
        <f t="shared" si="185"/>
        <v/>
      </c>
      <c r="AG233" s="375" t="str">
        <f t="shared" si="185"/>
        <v/>
      </c>
    </row>
    <row r="234" spans="1:33" s="378" customFormat="1">
      <c r="A234" s="376">
        <v>12</v>
      </c>
      <c r="B234" s="346" t="str">
        <f>CONCATENATE("Koszty operacyjne z projektem do analizy finansowej –",$E$11)</f>
        <v>Koszty operacyjne z projektem do analizy finansowej – w cenach netto + część VAT</v>
      </c>
      <c r="C234" s="188" t="s">
        <v>1</v>
      </c>
      <c r="D234" s="377" t="str">
        <f>IF(G$82="","",SUM(D$233,D$221,D$231)*(1+SUM($C$29)))</f>
        <v/>
      </c>
      <c r="E234" s="377" t="str">
        <f t="shared" ref="E234:AG234" si="186">IF(H$82="","",SUM(E$233,E$221,E$231)*(1+SUM($C$29)))</f>
        <v/>
      </c>
      <c r="F234" s="377" t="str">
        <f t="shared" si="186"/>
        <v/>
      </c>
      <c r="G234" s="377" t="str">
        <f t="shared" si="186"/>
        <v/>
      </c>
      <c r="H234" s="377" t="str">
        <f t="shared" si="186"/>
        <v/>
      </c>
      <c r="I234" s="377" t="str">
        <f t="shared" si="186"/>
        <v/>
      </c>
      <c r="J234" s="377" t="str">
        <f t="shared" si="186"/>
        <v/>
      </c>
      <c r="K234" s="377" t="str">
        <f t="shared" si="186"/>
        <v/>
      </c>
      <c r="L234" s="377" t="str">
        <f t="shared" si="186"/>
        <v/>
      </c>
      <c r="M234" s="377" t="str">
        <f t="shared" si="186"/>
        <v/>
      </c>
      <c r="N234" s="377" t="str">
        <f t="shared" si="186"/>
        <v/>
      </c>
      <c r="O234" s="377" t="str">
        <f t="shared" si="186"/>
        <v/>
      </c>
      <c r="P234" s="377" t="str">
        <f t="shared" si="186"/>
        <v/>
      </c>
      <c r="Q234" s="377" t="str">
        <f t="shared" si="186"/>
        <v/>
      </c>
      <c r="R234" s="377" t="str">
        <f t="shared" si="186"/>
        <v/>
      </c>
      <c r="S234" s="377" t="str">
        <f t="shared" si="186"/>
        <v/>
      </c>
      <c r="T234" s="377" t="str">
        <f t="shared" si="186"/>
        <v/>
      </c>
      <c r="U234" s="377" t="str">
        <f t="shared" si="186"/>
        <v/>
      </c>
      <c r="V234" s="377" t="str">
        <f t="shared" si="186"/>
        <v/>
      </c>
      <c r="W234" s="377" t="str">
        <f t="shared" si="186"/>
        <v/>
      </c>
      <c r="X234" s="377" t="str">
        <f t="shared" si="186"/>
        <v/>
      </c>
      <c r="Y234" s="377" t="str">
        <f t="shared" si="186"/>
        <v/>
      </c>
      <c r="Z234" s="377" t="str">
        <f t="shared" si="186"/>
        <v/>
      </c>
      <c r="AA234" s="377" t="str">
        <f t="shared" si="186"/>
        <v/>
      </c>
      <c r="AB234" s="377" t="str">
        <f t="shared" si="186"/>
        <v/>
      </c>
      <c r="AC234" s="377" t="str">
        <f t="shared" si="186"/>
        <v/>
      </c>
      <c r="AD234" s="377" t="str">
        <f t="shared" si="186"/>
        <v/>
      </c>
      <c r="AE234" s="377" t="str">
        <f t="shared" si="186"/>
        <v/>
      </c>
      <c r="AF234" s="377" t="str">
        <f t="shared" si="186"/>
        <v/>
      </c>
      <c r="AG234" s="377" t="str">
        <f t="shared" si="186"/>
        <v/>
      </c>
    </row>
    <row r="235" spans="1:33" s="59" customFormat="1" ht="19.5" customHeight="1">
      <c r="A235" s="58"/>
      <c r="B235" s="59" t="s">
        <v>144</v>
      </c>
    </row>
    <row r="236" spans="1:33" s="9" customFormat="1">
      <c r="A236" s="470" t="s">
        <v>11</v>
      </c>
      <c r="B236" s="472" t="s">
        <v>217</v>
      </c>
      <c r="C236" s="468" t="s">
        <v>0</v>
      </c>
      <c r="D236" s="41" t="str">
        <f t="shared" ref="D236:AG236" si="187">IF(G$82="","",G$82)</f>
        <v/>
      </c>
      <c r="E236" s="41" t="str">
        <f t="shared" si="187"/>
        <v/>
      </c>
      <c r="F236" s="41" t="str">
        <f t="shared" si="187"/>
        <v/>
      </c>
      <c r="G236" s="41" t="str">
        <f t="shared" si="187"/>
        <v/>
      </c>
      <c r="H236" s="41" t="str">
        <f t="shared" si="187"/>
        <v/>
      </c>
      <c r="I236" s="41" t="str">
        <f t="shared" si="187"/>
        <v/>
      </c>
      <c r="J236" s="41" t="str">
        <f t="shared" si="187"/>
        <v/>
      </c>
      <c r="K236" s="41" t="str">
        <f t="shared" si="187"/>
        <v/>
      </c>
      <c r="L236" s="41" t="str">
        <f t="shared" si="187"/>
        <v/>
      </c>
      <c r="M236" s="41" t="str">
        <f t="shared" si="187"/>
        <v/>
      </c>
      <c r="N236" s="41" t="str">
        <f t="shared" si="187"/>
        <v/>
      </c>
      <c r="O236" s="41" t="str">
        <f t="shared" si="187"/>
        <v/>
      </c>
      <c r="P236" s="41" t="str">
        <f t="shared" si="187"/>
        <v/>
      </c>
      <c r="Q236" s="41" t="str">
        <f t="shared" si="187"/>
        <v/>
      </c>
      <c r="R236" s="41" t="str">
        <f t="shared" si="187"/>
        <v/>
      </c>
      <c r="S236" s="41" t="str">
        <f t="shared" si="187"/>
        <v/>
      </c>
      <c r="T236" s="41" t="str">
        <f t="shared" si="187"/>
        <v/>
      </c>
      <c r="U236" s="41" t="str">
        <f t="shared" si="187"/>
        <v/>
      </c>
      <c r="V236" s="41" t="str">
        <f t="shared" si="187"/>
        <v/>
      </c>
      <c r="W236" s="41" t="str">
        <f t="shared" si="187"/>
        <v/>
      </c>
      <c r="X236" s="41" t="str">
        <f t="shared" si="187"/>
        <v/>
      </c>
      <c r="Y236" s="41" t="str">
        <f t="shared" si="187"/>
        <v/>
      </c>
      <c r="Z236" s="41" t="str">
        <f t="shared" si="187"/>
        <v/>
      </c>
      <c r="AA236" s="41" t="str">
        <f t="shared" si="187"/>
        <v/>
      </c>
      <c r="AB236" s="41" t="str">
        <f t="shared" si="187"/>
        <v/>
      </c>
      <c r="AC236" s="41" t="str">
        <f t="shared" si="187"/>
        <v/>
      </c>
      <c r="AD236" s="41" t="str">
        <f t="shared" si="187"/>
        <v/>
      </c>
      <c r="AE236" s="41" t="str">
        <f t="shared" si="187"/>
        <v/>
      </c>
      <c r="AF236" s="41" t="str">
        <f t="shared" si="187"/>
        <v/>
      </c>
      <c r="AG236" s="41" t="str">
        <f t="shared" si="187"/>
        <v/>
      </c>
    </row>
    <row r="237" spans="1:33" s="9" customFormat="1">
      <c r="A237" s="471"/>
      <c r="B237" s="473"/>
      <c r="C237" s="474"/>
      <c r="D237" s="38" t="str">
        <f t="shared" ref="D237:AG237" si="188">IF(G$83="","",G$83)</f>
        <v/>
      </c>
      <c r="E237" s="38" t="str">
        <f t="shared" si="188"/>
        <v/>
      </c>
      <c r="F237" s="38" t="str">
        <f t="shared" si="188"/>
        <v/>
      </c>
      <c r="G237" s="38" t="str">
        <f t="shared" si="188"/>
        <v/>
      </c>
      <c r="H237" s="38" t="str">
        <f t="shared" si="188"/>
        <v/>
      </c>
      <c r="I237" s="38" t="str">
        <f t="shared" si="188"/>
        <v/>
      </c>
      <c r="J237" s="38" t="str">
        <f t="shared" si="188"/>
        <v/>
      </c>
      <c r="K237" s="38" t="str">
        <f t="shared" si="188"/>
        <v/>
      </c>
      <c r="L237" s="38" t="str">
        <f t="shared" si="188"/>
        <v/>
      </c>
      <c r="M237" s="38" t="str">
        <f t="shared" si="188"/>
        <v/>
      </c>
      <c r="N237" s="38" t="str">
        <f t="shared" si="188"/>
        <v/>
      </c>
      <c r="O237" s="38" t="str">
        <f t="shared" si="188"/>
        <v/>
      </c>
      <c r="P237" s="38" t="str">
        <f t="shared" si="188"/>
        <v/>
      </c>
      <c r="Q237" s="38" t="str">
        <f t="shared" si="188"/>
        <v/>
      </c>
      <c r="R237" s="38" t="str">
        <f t="shared" si="188"/>
        <v/>
      </c>
      <c r="S237" s="38" t="str">
        <f t="shared" si="188"/>
        <v/>
      </c>
      <c r="T237" s="38" t="str">
        <f t="shared" si="188"/>
        <v/>
      </c>
      <c r="U237" s="38" t="str">
        <f t="shared" si="188"/>
        <v/>
      </c>
      <c r="V237" s="38" t="str">
        <f t="shared" si="188"/>
        <v/>
      </c>
      <c r="W237" s="38" t="str">
        <f t="shared" si="188"/>
        <v/>
      </c>
      <c r="X237" s="38" t="str">
        <f t="shared" si="188"/>
        <v/>
      </c>
      <c r="Y237" s="38" t="str">
        <f t="shared" si="188"/>
        <v/>
      </c>
      <c r="Z237" s="38" t="str">
        <f t="shared" si="188"/>
        <v/>
      </c>
      <c r="AA237" s="38" t="str">
        <f t="shared" si="188"/>
        <v/>
      </c>
      <c r="AB237" s="38" t="str">
        <f t="shared" si="188"/>
        <v/>
      </c>
      <c r="AC237" s="38" t="str">
        <f t="shared" si="188"/>
        <v/>
      </c>
      <c r="AD237" s="38" t="str">
        <f t="shared" si="188"/>
        <v/>
      </c>
      <c r="AE237" s="38" t="str">
        <f t="shared" si="188"/>
        <v/>
      </c>
      <c r="AF237" s="38" t="str">
        <f t="shared" si="188"/>
        <v/>
      </c>
      <c r="AG237" s="38" t="str">
        <f t="shared" si="188"/>
        <v/>
      </c>
    </row>
    <row r="238" spans="1:33" s="93" customFormat="1" ht="22.5">
      <c r="A238" s="113" t="s">
        <v>119</v>
      </c>
      <c r="B238" s="114" t="str">
        <f>CONCATENATE("Zmiana kosztów operacyjnych wywołana realizacją projektu do analizy finansowej –",$E$11)</f>
        <v>Zmiana kosztów operacyjnych wywołana realizacją projektu do analizy finansowej – w cenach netto + część VAT</v>
      </c>
      <c r="C238" s="115" t="s">
        <v>1</v>
      </c>
      <c r="D238" s="116" t="str">
        <f>IF(G$82="","",D$234-D$215)</f>
        <v/>
      </c>
      <c r="E238" s="116" t="str">
        <f t="shared" ref="E238:AG238" si="189">IF(H$82="","",E$234-E$215)</f>
        <v/>
      </c>
      <c r="F238" s="116" t="str">
        <f t="shared" si="189"/>
        <v/>
      </c>
      <c r="G238" s="116" t="str">
        <f t="shared" si="189"/>
        <v/>
      </c>
      <c r="H238" s="116" t="str">
        <f t="shared" si="189"/>
        <v/>
      </c>
      <c r="I238" s="116" t="str">
        <f t="shared" si="189"/>
        <v/>
      </c>
      <c r="J238" s="116" t="str">
        <f t="shared" si="189"/>
        <v/>
      </c>
      <c r="K238" s="116" t="str">
        <f t="shared" si="189"/>
        <v/>
      </c>
      <c r="L238" s="116" t="str">
        <f t="shared" si="189"/>
        <v/>
      </c>
      <c r="M238" s="116" t="str">
        <f t="shared" si="189"/>
        <v/>
      </c>
      <c r="N238" s="116" t="str">
        <f t="shared" si="189"/>
        <v/>
      </c>
      <c r="O238" s="116" t="str">
        <f t="shared" si="189"/>
        <v/>
      </c>
      <c r="P238" s="116" t="str">
        <f t="shared" si="189"/>
        <v/>
      </c>
      <c r="Q238" s="116" t="str">
        <f t="shared" si="189"/>
        <v/>
      </c>
      <c r="R238" s="116" t="str">
        <f t="shared" si="189"/>
        <v/>
      </c>
      <c r="S238" s="116" t="str">
        <f t="shared" si="189"/>
        <v/>
      </c>
      <c r="T238" s="116" t="str">
        <f t="shared" si="189"/>
        <v/>
      </c>
      <c r="U238" s="116" t="str">
        <f t="shared" si="189"/>
        <v/>
      </c>
      <c r="V238" s="116" t="str">
        <f t="shared" si="189"/>
        <v/>
      </c>
      <c r="W238" s="116" t="str">
        <f t="shared" si="189"/>
        <v/>
      </c>
      <c r="X238" s="116" t="str">
        <f t="shared" si="189"/>
        <v/>
      </c>
      <c r="Y238" s="116" t="str">
        <f t="shared" si="189"/>
        <v/>
      </c>
      <c r="Z238" s="116" t="str">
        <f t="shared" si="189"/>
        <v/>
      </c>
      <c r="AA238" s="116" t="str">
        <f t="shared" si="189"/>
        <v/>
      </c>
      <c r="AB238" s="116" t="str">
        <f t="shared" si="189"/>
        <v/>
      </c>
      <c r="AC238" s="116" t="str">
        <f t="shared" si="189"/>
        <v/>
      </c>
      <c r="AD238" s="116" t="str">
        <f t="shared" si="189"/>
        <v/>
      </c>
      <c r="AE238" s="116" t="str">
        <f t="shared" si="189"/>
        <v/>
      </c>
      <c r="AF238" s="116" t="str">
        <f t="shared" si="189"/>
        <v/>
      </c>
      <c r="AG238" s="116" t="str">
        <f t="shared" si="189"/>
        <v/>
      </c>
    </row>
    <row r="239" spans="1:33" s="93" customFormat="1" ht="22.5">
      <c r="A239" s="159" t="s">
        <v>154</v>
      </c>
      <c r="B239" s="127" t="s">
        <v>187</v>
      </c>
      <c r="C239" s="156" t="s">
        <v>1</v>
      </c>
      <c r="D239" s="154" t="str">
        <f>IF(G$82="","",D$233-D$214)</f>
        <v/>
      </c>
      <c r="E239" s="154" t="str">
        <f t="shared" ref="E239:AG239" si="190">IF(H$82="","",E$233-E$214)</f>
        <v/>
      </c>
      <c r="F239" s="154" t="str">
        <f t="shared" si="190"/>
        <v/>
      </c>
      <c r="G239" s="154" t="str">
        <f t="shared" si="190"/>
        <v/>
      </c>
      <c r="H239" s="154" t="str">
        <f t="shared" si="190"/>
        <v/>
      </c>
      <c r="I239" s="154" t="str">
        <f t="shared" si="190"/>
        <v/>
      </c>
      <c r="J239" s="154" t="str">
        <f t="shared" si="190"/>
        <v/>
      </c>
      <c r="K239" s="154" t="str">
        <f t="shared" si="190"/>
        <v/>
      </c>
      <c r="L239" s="154" t="str">
        <f t="shared" si="190"/>
        <v/>
      </c>
      <c r="M239" s="154" t="str">
        <f t="shared" si="190"/>
        <v/>
      </c>
      <c r="N239" s="154" t="str">
        <f t="shared" si="190"/>
        <v/>
      </c>
      <c r="O239" s="154" t="str">
        <f t="shared" si="190"/>
        <v/>
      </c>
      <c r="P239" s="154" t="str">
        <f t="shared" si="190"/>
        <v/>
      </c>
      <c r="Q239" s="154" t="str">
        <f t="shared" si="190"/>
        <v/>
      </c>
      <c r="R239" s="154" t="str">
        <f t="shared" si="190"/>
        <v/>
      </c>
      <c r="S239" s="154" t="str">
        <f t="shared" si="190"/>
        <v/>
      </c>
      <c r="T239" s="154" t="str">
        <f t="shared" si="190"/>
        <v/>
      </c>
      <c r="U239" s="154" t="str">
        <f t="shared" si="190"/>
        <v/>
      </c>
      <c r="V239" s="154" t="str">
        <f t="shared" si="190"/>
        <v/>
      </c>
      <c r="W239" s="154" t="str">
        <f t="shared" si="190"/>
        <v/>
      </c>
      <c r="X239" s="154" t="str">
        <f t="shared" si="190"/>
        <v/>
      </c>
      <c r="Y239" s="154" t="str">
        <f t="shared" si="190"/>
        <v/>
      </c>
      <c r="Z239" s="154" t="str">
        <f t="shared" si="190"/>
        <v/>
      </c>
      <c r="AA239" s="154" t="str">
        <f t="shared" si="190"/>
        <v/>
      </c>
      <c r="AB239" s="154" t="str">
        <f t="shared" si="190"/>
        <v/>
      </c>
      <c r="AC239" s="154" t="str">
        <f t="shared" si="190"/>
        <v/>
      </c>
      <c r="AD239" s="154" t="str">
        <f t="shared" si="190"/>
        <v/>
      </c>
      <c r="AE239" s="154" t="str">
        <f t="shared" si="190"/>
        <v/>
      </c>
      <c r="AF239" s="154" t="str">
        <f t="shared" si="190"/>
        <v/>
      </c>
      <c r="AG239" s="154" t="str">
        <f t="shared" si="190"/>
        <v/>
      </c>
    </row>
    <row r="240" spans="1:33" s="98" customFormat="1">
      <c r="A240" s="160" t="s">
        <v>115</v>
      </c>
      <c r="B240" s="161" t="str">
        <f>CONCATENATE("   w tym zmiana amortyzacji – ",$E$11)</f>
        <v xml:space="preserve">   w tym zmiana amortyzacji –  w cenach netto + część VAT</v>
      </c>
      <c r="C240" s="162" t="s">
        <v>1</v>
      </c>
      <c r="D240" s="163" t="str">
        <f>IF(G$82="","",D$222)</f>
        <v/>
      </c>
      <c r="E240" s="163" t="str">
        <f t="shared" ref="E240:AG240" si="191">IF(H$82="","",E$222)</f>
        <v/>
      </c>
      <c r="F240" s="163" t="str">
        <f t="shared" si="191"/>
        <v/>
      </c>
      <c r="G240" s="163" t="str">
        <f t="shared" si="191"/>
        <v/>
      </c>
      <c r="H240" s="163" t="str">
        <f t="shared" si="191"/>
        <v/>
      </c>
      <c r="I240" s="163" t="str">
        <f t="shared" si="191"/>
        <v/>
      </c>
      <c r="J240" s="163" t="str">
        <f t="shared" si="191"/>
        <v/>
      </c>
      <c r="K240" s="163" t="str">
        <f t="shared" si="191"/>
        <v/>
      </c>
      <c r="L240" s="163" t="str">
        <f t="shared" si="191"/>
        <v/>
      </c>
      <c r="M240" s="163" t="str">
        <f t="shared" si="191"/>
        <v/>
      </c>
      <c r="N240" s="163" t="str">
        <f t="shared" si="191"/>
        <v/>
      </c>
      <c r="O240" s="163" t="str">
        <f t="shared" si="191"/>
        <v/>
      </c>
      <c r="P240" s="163" t="str">
        <f t="shared" si="191"/>
        <v/>
      </c>
      <c r="Q240" s="163" t="str">
        <f t="shared" si="191"/>
        <v/>
      </c>
      <c r="R240" s="163" t="str">
        <f t="shared" si="191"/>
        <v/>
      </c>
      <c r="S240" s="163" t="str">
        <f t="shared" si="191"/>
        <v/>
      </c>
      <c r="T240" s="163" t="str">
        <f t="shared" si="191"/>
        <v/>
      </c>
      <c r="U240" s="163" t="str">
        <f t="shared" si="191"/>
        <v/>
      </c>
      <c r="V240" s="163" t="str">
        <f t="shared" si="191"/>
        <v/>
      </c>
      <c r="W240" s="163" t="str">
        <f t="shared" si="191"/>
        <v/>
      </c>
      <c r="X240" s="163" t="str">
        <f t="shared" si="191"/>
        <v/>
      </c>
      <c r="Y240" s="163" t="str">
        <f t="shared" si="191"/>
        <v/>
      </c>
      <c r="Z240" s="163" t="str">
        <f t="shared" si="191"/>
        <v/>
      </c>
      <c r="AA240" s="163" t="str">
        <f t="shared" si="191"/>
        <v/>
      </c>
      <c r="AB240" s="163" t="str">
        <f t="shared" si="191"/>
        <v/>
      </c>
      <c r="AC240" s="163" t="str">
        <f t="shared" si="191"/>
        <v/>
      </c>
      <c r="AD240" s="163" t="str">
        <f t="shared" si="191"/>
        <v/>
      </c>
      <c r="AE240" s="163" t="str">
        <f t="shared" si="191"/>
        <v/>
      </c>
      <c r="AF240" s="163" t="str">
        <f t="shared" si="191"/>
        <v/>
      </c>
      <c r="AG240" s="163" t="str">
        <f t="shared" si="191"/>
        <v/>
      </c>
    </row>
    <row r="241" spans="1:33" s="98" customFormat="1">
      <c r="A241" s="152" t="s">
        <v>116</v>
      </c>
      <c r="B241" s="164" t="s">
        <v>267</v>
      </c>
      <c r="C241" s="153" t="s">
        <v>1</v>
      </c>
      <c r="D241" s="165" t="str">
        <f>IF(G$82="","",D$220)</f>
        <v/>
      </c>
      <c r="E241" s="165" t="str">
        <f t="shared" ref="E241:AG241" si="192">IF(H$82="","",E$220)</f>
        <v/>
      </c>
      <c r="F241" s="165" t="str">
        <f t="shared" si="192"/>
        <v/>
      </c>
      <c r="G241" s="165" t="str">
        <f t="shared" si="192"/>
        <v/>
      </c>
      <c r="H241" s="165" t="str">
        <f t="shared" si="192"/>
        <v/>
      </c>
      <c r="I241" s="165" t="str">
        <f t="shared" si="192"/>
        <v/>
      </c>
      <c r="J241" s="165" t="str">
        <f t="shared" si="192"/>
        <v/>
      </c>
      <c r="K241" s="165" t="str">
        <f t="shared" si="192"/>
        <v/>
      </c>
      <c r="L241" s="165" t="str">
        <f t="shared" si="192"/>
        <v/>
      </c>
      <c r="M241" s="165" t="str">
        <f t="shared" si="192"/>
        <v/>
      </c>
      <c r="N241" s="165" t="str">
        <f t="shared" si="192"/>
        <v/>
      </c>
      <c r="O241" s="165" t="str">
        <f t="shared" si="192"/>
        <v/>
      </c>
      <c r="P241" s="165" t="str">
        <f t="shared" si="192"/>
        <v/>
      </c>
      <c r="Q241" s="165" t="str">
        <f t="shared" si="192"/>
        <v/>
      </c>
      <c r="R241" s="165" t="str">
        <f t="shared" si="192"/>
        <v/>
      </c>
      <c r="S241" s="165" t="str">
        <f t="shared" si="192"/>
        <v/>
      </c>
      <c r="T241" s="165" t="str">
        <f t="shared" si="192"/>
        <v/>
      </c>
      <c r="U241" s="165" t="str">
        <f t="shared" si="192"/>
        <v/>
      </c>
      <c r="V241" s="165" t="str">
        <f t="shared" si="192"/>
        <v/>
      </c>
      <c r="W241" s="165" t="str">
        <f t="shared" si="192"/>
        <v/>
      </c>
      <c r="X241" s="165" t="str">
        <f t="shared" si="192"/>
        <v/>
      </c>
      <c r="Y241" s="165" t="str">
        <f t="shared" si="192"/>
        <v/>
      </c>
      <c r="Z241" s="165" t="str">
        <f t="shared" si="192"/>
        <v/>
      </c>
      <c r="AA241" s="165" t="str">
        <f t="shared" si="192"/>
        <v/>
      </c>
      <c r="AB241" s="165" t="str">
        <f t="shared" si="192"/>
        <v/>
      </c>
      <c r="AC241" s="165" t="str">
        <f t="shared" si="192"/>
        <v/>
      </c>
      <c r="AD241" s="165" t="str">
        <f t="shared" si="192"/>
        <v/>
      </c>
      <c r="AE241" s="165" t="str">
        <f t="shared" si="192"/>
        <v/>
      </c>
      <c r="AF241" s="165" t="str">
        <f t="shared" si="192"/>
        <v/>
      </c>
      <c r="AG241" s="165" t="str">
        <f t="shared" si="192"/>
        <v/>
      </c>
    </row>
    <row r="242" spans="1:33" s="98" customFormat="1">
      <c r="A242" s="94" t="s">
        <v>130</v>
      </c>
      <c r="B242" s="95" t="s">
        <v>188</v>
      </c>
      <c r="C242" s="96" t="s">
        <v>1</v>
      </c>
      <c r="D242" s="97" t="str">
        <f>IF(G$82="","",SUM(D$221,D$231)-D$212)</f>
        <v/>
      </c>
      <c r="E242" s="97" t="str">
        <f t="shared" ref="E242:AG242" si="193">IF(H$82="","",SUM(E$221,E$231)-E$212)</f>
        <v/>
      </c>
      <c r="F242" s="97" t="str">
        <f t="shared" si="193"/>
        <v/>
      </c>
      <c r="G242" s="97" t="str">
        <f t="shared" si="193"/>
        <v/>
      </c>
      <c r="H242" s="97" t="str">
        <f t="shared" si="193"/>
        <v/>
      </c>
      <c r="I242" s="97" t="str">
        <f t="shared" si="193"/>
        <v/>
      </c>
      <c r="J242" s="97" t="str">
        <f t="shared" si="193"/>
        <v/>
      </c>
      <c r="K242" s="97" t="str">
        <f t="shared" si="193"/>
        <v/>
      </c>
      <c r="L242" s="97" t="str">
        <f t="shared" si="193"/>
        <v/>
      </c>
      <c r="M242" s="97" t="str">
        <f t="shared" si="193"/>
        <v/>
      </c>
      <c r="N242" s="97" t="str">
        <f t="shared" si="193"/>
        <v/>
      </c>
      <c r="O242" s="97" t="str">
        <f t="shared" si="193"/>
        <v/>
      </c>
      <c r="P242" s="97" t="str">
        <f t="shared" si="193"/>
        <v/>
      </c>
      <c r="Q242" s="97" t="str">
        <f t="shared" si="193"/>
        <v/>
      </c>
      <c r="R242" s="97" t="str">
        <f t="shared" si="193"/>
        <v/>
      </c>
      <c r="S242" s="97" t="str">
        <f t="shared" si="193"/>
        <v/>
      </c>
      <c r="T242" s="97" t="str">
        <f t="shared" si="193"/>
        <v/>
      </c>
      <c r="U242" s="97" t="str">
        <f t="shared" si="193"/>
        <v/>
      </c>
      <c r="V242" s="97" t="str">
        <f t="shared" si="193"/>
        <v/>
      </c>
      <c r="W242" s="97" t="str">
        <f t="shared" si="193"/>
        <v/>
      </c>
      <c r="X242" s="97" t="str">
        <f t="shared" si="193"/>
        <v/>
      </c>
      <c r="Y242" s="97" t="str">
        <f t="shared" si="193"/>
        <v/>
      </c>
      <c r="Z242" s="97" t="str">
        <f t="shared" si="193"/>
        <v/>
      </c>
      <c r="AA242" s="97" t="str">
        <f t="shared" si="193"/>
        <v/>
      </c>
      <c r="AB242" s="97" t="str">
        <f t="shared" si="193"/>
        <v/>
      </c>
      <c r="AC242" s="97" t="str">
        <f t="shared" si="193"/>
        <v/>
      </c>
      <c r="AD242" s="97" t="str">
        <f t="shared" si="193"/>
        <v/>
      </c>
      <c r="AE242" s="97" t="str">
        <f t="shared" si="193"/>
        <v/>
      </c>
      <c r="AF242" s="97" t="str">
        <f t="shared" si="193"/>
        <v/>
      </c>
      <c r="AG242" s="97" t="str">
        <f t="shared" si="193"/>
        <v/>
      </c>
    </row>
    <row r="243" spans="1:33" s="93" customFormat="1" ht="22.5">
      <c r="A243" s="376" t="s">
        <v>138</v>
      </c>
      <c r="B243" s="401" t="str">
        <f>CONCATENATE("Zmiana kosztów operacyjnych bez amortyzacji wywołana realizacją projektu do analizy finansowej –",$E$11)</f>
        <v>Zmiana kosztów operacyjnych bez amortyzacji wywołana realizacją projektu do analizy finansowej – w cenach netto + część VAT</v>
      </c>
      <c r="C243" s="188" t="s">
        <v>1</v>
      </c>
      <c r="D243" s="377" t="str">
        <f>IF(G$82="","",D$238-D$240)</f>
        <v/>
      </c>
      <c r="E243" s="377" t="str">
        <f t="shared" ref="E243:AG243" si="194">IF(H$82="","",E$238-E$240)</f>
        <v/>
      </c>
      <c r="F243" s="377" t="str">
        <f t="shared" si="194"/>
        <v/>
      </c>
      <c r="G243" s="377" t="str">
        <f t="shared" si="194"/>
        <v/>
      </c>
      <c r="H243" s="377" t="str">
        <f t="shared" si="194"/>
        <v/>
      </c>
      <c r="I243" s="377" t="str">
        <f t="shared" si="194"/>
        <v/>
      </c>
      <c r="J243" s="377" t="str">
        <f t="shared" si="194"/>
        <v/>
      </c>
      <c r="K243" s="377" t="str">
        <f t="shared" si="194"/>
        <v/>
      </c>
      <c r="L243" s="377" t="str">
        <f t="shared" si="194"/>
        <v/>
      </c>
      <c r="M243" s="377" t="str">
        <f t="shared" si="194"/>
        <v/>
      </c>
      <c r="N243" s="377" t="str">
        <f t="shared" si="194"/>
        <v/>
      </c>
      <c r="O243" s="377" t="str">
        <f t="shared" si="194"/>
        <v/>
      </c>
      <c r="P243" s="377" t="str">
        <f t="shared" si="194"/>
        <v/>
      </c>
      <c r="Q243" s="377" t="str">
        <f t="shared" si="194"/>
        <v/>
      </c>
      <c r="R243" s="377" t="str">
        <f t="shared" si="194"/>
        <v/>
      </c>
      <c r="S243" s="377" t="str">
        <f t="shared" si="194"/>
        <v/>
      </c>
      <c r="T243" s="377" t="str">
        <f t="shared" si="194"/>
        <v/>
      </c>
      <c r="U243" s="377" t="str">
        <f t="shared" si="194"/>
        <v/>
      </c>
      <c r="V243" s="377" t="str">
        <f t="shared" si="194"/>
        <v/>
      </c>
      <c r="W243" s="377" t="str">
        <f t="shared" si="194"/>
        <v/>
      </c>
      <c r="X243" s="377" t="str">
        <f t="shared" si="194"/>
        <v/>
      </c>
      <c r="Y243" s="377" t="str">
        <f t="shared" si="194"/>
        <v/>
      </c>
      <c r="Z243" s="377" t="str">
        <f t="shared" si="194"/>
        <v/>
      </c>
      <c r="AA243" s="377" t="str">
        <f t="shared" si="194"/>
        <v/>
      </c>
      <c r="AB243" s="377" t="str">
        <f t="shared" si="194"/>
        <v/>
      </c>
      <c r="AC243" s="377" t="str">
        <f t="shared" si="194"/>
        <v/>
      </c>
      <c r="AD243" s="377" t="str">
        <f t="shared" si="194"/>
        <v/>
      </c>
      <c r="AE243" s="377" t="str">
        <f t="shared" si="194"/>
        <v/>
      </c>
      <c r="AF243" s="377" t="str">
        <f t="shared" si="194"/>
        <v/>
      </c>
      <c r="AG243" s="377" t="str">
        <f t="shared" si="194"/>
        <v/>
      </c>
    </row>
    <row r="244" spans="1:33" s="93" customFormat="1" ht="22.5">
      <c r="A244" s="52" t="s">
        <v>341</v>
      </c>
      <c r="B244" s="374" t="s">
        <v>342</v>
      </c>
      <c r="C244" s="191" t="s">
        <v>1</v>
      </c>
      <c r="D244" s="375" t="str">
        <f>IF(G$82="","",D$239-D$241)</f>
        <v/>
      </c>
      <c r="E244" s="375" t="str">
        <f t="shared" ref="E244:AG244" si="195">IF(H$82="","",E$239-E$241)</f>
        <v/>
      </c>
      <c r="F244" s="375" t="str">
        <f t="shared" si="195"/>
        <v/>
      </c>
      <c r="G244" s="375" t="str">
        <f t="shared" si="195"/>
        <v/>
      </c>
      <c r="H244" s="375" t="str">
        <f t="shared" si="195"/>
        <v/>
      </c>
      <c r="I244" s="375" t="str">
        <f t="shared" si="195"/>
        <v/>
      </c>
      <c r="J244" s="375" t="str">
        <f t="shared" si="195"/>
        <v/>
      </c>
      <c r="K244" s="375" t="str">
        <f t="shared" si="195"/>
        <v/>
      </c>
      <c r="L244" s="375" t="str">
        <f t="shared" si="195"/>
        <v/>
      </c>
      <c r="M244" s="375" t="str">
        <f t="shared" si="195"/>
        <v/>
      </c>
      <c r="N244" s="375" t="str">
        <f t="shared" si="195"/>
        <v/>
      </c>
      <c r="O244" s="375" t="str">
        <f t="shared" si="195"/>
        <v/>
      </c>
      <c r="P244" s="375" t="str">
        <f t="shared" si="195"/>
        <v/>
      </c>
      <c r="Q244" s="375" t="str">
        <f t="shared" si="195"/>
        <v/>
      </c>
      <c r="R244" s="375" t="str">
        <f t="shared" si="195"/>
        <v/>
      </c>
      <c r="S244" s="375" t="str">
        <f t="shared" si="195"/>
        <v/>
      </c>
      <c r="T244" s="375" t="str">
        <f t="shared" si="195"/>
        <v/>
      </c>
      <c r="U244" s="375" t="str">
        <f t="shared" si="195"/>
        <v/>
      </c>
      <c r="V244" s="375" t="str">
        <f t="shared" si="195"/>
        <v/>
      </c>
      <c r="W244" s="375" t="str">
        <f t="shared" si="195"/>
        <v/>
      </c>
      <c r="X244" s="375" t="str">
        <f t="shared" si="195"/>
        <v/>
      </c>
      <c r="Y244" s="375" t="str">
        <f t="shared" si="195"/>
        <v/>
      </c>
      <c r="Z244" s="375" t="str">
        <f t="shared" si="195"/>
        <v/>
      </c>
      <c r="AA244" s="375" t="str">
        <f t="shared" si="195"/>
        <v/>
      </c>
      <c r="AB244" s="375" t="str">
        <f t="shared" si="195"/>
        <v/>
      </c>
      <c r="AC244" s="375" t="str">
        <f t="shared" si="195"/>
        <v/>
      </c>
      <c r="AD244" s="375" t="str">
        <f t="shared" si="195"/>
        <v/>
      </c>
      <c r="AE244" s="375" t="str">
        <f t="shared" si="195"/>
        <v/>
      </c>
      <c r="AF244" s="375" t="str">
        <f t="shared" si="195"/>
        <v/>
      </c>
      <c r="AG244" s="375" t="str">
        <f t="shared" si="195"/>
        <v/>
      </c>
    </row>
    <row r="245" spans="1:33" s="98" customFormat="1">
      <c r="A245" s="152" t="s">
        <v>176</v>
      </c>
      <c r="B245" s="158" t="s">
        <v>367</v>
      </c>
      <c r="C245" s="153" t="s">
        <v>1</v>
      </c>
      <c r="D245" s="165" t="str">
        <f>IF(G$82="","",D$243-D$244)</f>
        <v/>
      </c>
      <c r="E245" s="165" t="str">
        <f t="shared" ref="E245:AG245" si="196">IF(H$82="","",E$243-E$244)</f>
        <v/>
      </c>
      <c r="F245" s="165" t="str">
        <f t="shared" si="196"/>
        <v/>
      </c>
      <c r="G245" s="165" t="str">
        <f t="shared" si="196"/>
        <v/>
      </c>
      <c r="H245" s="165" t="str">
        <f t="shared" si="196"/>
        <v/>
      </c>
      <c r="I245" s="165" t="str">
        <f t="shared" si="196"/>
        <v/>
      </c>
      <c r="J245" s="165" t="str">
        <f t="shared" si="196"/>
        <v/>
      </c>
      <c r="K245" s="165" t="str">
        <f t="shared" si="196"/>
        <v/>
      </c>
      <c r="L245" s="165" t="str">
        <f t="shared" si="196"/>
        <v/>
      </c>
      <c r="M245" s="165" t="str">
        <f t="shared" si="196"/>
        <v/>
      </c>
      <c r="N245" s="165" t="str">
        <f t="shared" si="196"/>
        <v/>
      </c>
      <c r="O245" s="165" t="str">
        <f t="shared" si="196"/>
        <v/>
      </c>
      <c r="P245" s="165" t="str">
        <f t="shared" si="196"/>
        <v/>
      </c>
      <c r="Q245" s="165" t="str">
        <f t="shared" si="196"/>
        <v/>
      </c>
      <c r="R245" s="165" t="str">
        <f t="shared" si="196"/>
        <v/>
      </c>
      <c r="S245" s="165" t="str">
        <f t="shared" si="196"/>
        <v/>
      </c>
      <c r="T245" s="165" t="str">
        <f t="shared" si="196"/>
        <v/>
      </c>
      <c r="U245" s="165" t="str">
        <f t="shared" si="196"/>
        <v/>
      </c>
      <c r="V245" s="165" t="str">
        <f t="shared" si="196"/>
        <v/>
      </c>
      <c r="W245" s="165" t="str">
        <f t="shared" si="196"/>
        <v/>
      </c>
      <c r="X245" s="165" t="str">
        <f t="shared" si="196"/>
        <v/>
      </c>
      <c r="Y245" s="165" t="str">
        <f t="shared" si="196"/>
        <v/>
      </c>
      <c r="Z245" s="165" t="str">
        <f t="shared" si="196"/>
        <v/>
      </c>
      <c r="AA245" s="165" t="str">
        <f t="shared" si="196"/>
        <v/>
      </c>
      <c r="AB245" s="165" t="str">
        <f t="shared" si="196"/>
        <v/>
      </c>
      <c r="AC245" s="165" t="str">
        <f t="shared" si="196"/>
        <v/>
      </c>
      <c r="AD245" s="165" t="str">
        <f t="shared" si="196"/>
        <v/>
      </c>
      <c r="AE245" s="165" t="str">
        <f t="shared" si="196"/>
        <v/>
      </c>
      <c r="AF245" s="165" t="str">
        <f t="shared" si="196"/>
        <v/>
      </c>
      <c r="AG245" s="165" t="str">
        <f t="shared" si="196"/>
        <v/>
      </c>
    </row>
    <row r="246" spans="1:33" s="57" customFormat="1" ht="24" customHeight="1">
      <c r="A246" s="56" t="s">
        <v>145</v>
      </c>
      <c r="B246" s="57" t="s">
        <v>146</v>
      </c>
      <c r="H246" s="99"/>
    </row>
    <row r="247" spans="1:33" s="109" customFormat="1" ht="18" customHeight="1">
      <c r="A247" s="108" t="s">
        <v>218</v>
      </c>
      <c r="B247" s="109" t="s">
        <v>219</v>
      </c>
      <c r="H247" s="110"/>
    </row>
    <row r="248" spans="1:33" s="107" customFormat="1" ht="19.5" customHeight="1">
      <c r="A248" s="106"/>
      <c r="B248" s="107" t="s">
        <v>147</v>
      </c>
    </row>
    <row r="249" spans="1:33" s="9" customFormat="1">
      <c r="A249" s="470" t="s">
        <v>11</v>
      </c>
      <c r="B249" s="472" t="s">
        <v>213</v>
      </c>
      <c r="C249" s="468" t="s">
        <v>0</v>
      </c>
      <c r="D249" s="41" t="str">
        <f t="shared" ref="D249:AG249" si="197">IF(G$82="","",G$82)</f>
        <v/>
      </c>
      <c r="E249" s="41" t="str">
        <f t="shared" si="197"/>
        <v/>
      </c>
      <c r="F249" s="41" t="str">
        <f t="shared" si="197"/>
        <v/>
      </c>
      <c r="G249" s="41" t="str">
        <f t="shared" si="197"/>
        <v/>
      </c>
      <c r="H249" s="41" t="str">
        <f t="shared" si="197"/>
        <v/>
      </c>
      <c r="I249" s="41" t="str">
        <f t="shared" si="197"/>
        <v/>
      </c>
      <c r="J249" s="41" t="str">
        <f t="shared" si="197"/>
        <v/>
      </c>
      <c r="K249" s="41" t="str">
        <f t="shared" si="197"/>
        <v/>
      </c>
      <c r="L249" s="41" t="str">
        <f t="shared" si="197"/>
        <v/>
      </c>
      <c r="M249" s="41" t="str">
        <f t="shared" si="197"/>
        <v/>
      </c>
      <c r="N249" s="41" t="str">
        <f t="shared" si="197"/>
        <v/>
      </c>
      <c r="O249" s="41" t="str">
        <f t="shared" si="197"/>
        <v/>
      </c>
      <c r="P249" s="41" t="str">
        <f t="shared" si="197"/>
        <v/>
      </c>
      <c r="Q249" s="41" t="str">
        <f t="shared" si="197"/>
        <v/>
      </c>
      <c r="R249" s="41" t="str">
        <f t="shared" si="197"/>
        <v/>
      </c>
      <c r="S249" s="41" t="str">
        <f t="shared" si="197"/>
        <v/>
      </c>
      <c r="T249" s="41" t="str">
        <f t="shared" si="197"/>
        <v/>
      </c>
      <c r="U249" s="41" t="str">
        <f t="shared" si="197"/>
        <v/>
      </c>
      <c r="V249" s="41" t="str">
        <f t="shared" si="197"/>
        <v/>
      </c>
      <c r="W249" s="41" t="str">
        <f t="shared" si="197"/>
        <v/>
      </c>
      <c r="X249" s="41" t="str">
        <f t="shared" si="197"/>
        <v/>
      </c>
      <c r="Y249" s="41" t="str">
        <f t="shared" si="197"/>
        <v/>
      </c>
      <c r="Z249" s="41" t="str">
        <f t="shared" si="197"/>
        <v/>
      </c>
      <c r="AA249" s="41" t="str">
        <f t="shared" si="197"/>
        <v/>
      </c>
      <c r="AB249" s="41" t="str">
        <f t="shared" si="197"/>
        <v/>
      </c>
      <c r="AC249" s="41" t="str">
        <f t="shared" si="197"/>
        <v/>
      </c>
      <c r="AD249" s="41" t="str">
        <f t="shared" si="197"/>
        <v/>
      </c>
      <c r="AE249" s="41" t="str">
        <f t="shared" si="197"/>
        <v/>
      </c>
      <c r="AF249" s="41" t="str">
        <f t="shared" si="197"/>
        <v/>
      </c>
      <c r="AG249" s="41" t="str">
        <f t="shared" si="197"/>
        <v/>
      </c>
    </row>
    <row r="250" spans="1:33" s="9" customFormat="1">
      <c r="A250" s="471"/>
      <c r="B250" s="473"/>
      <c r="C250" s="474"/>
      <c r="D250" s="38" t="str">
        <f t="shared" ref="D250:AG250" si="198">IF(G$83="","",G$83)</f>
        <v/>
      </c>
      <c r="E250" s="38" t="str">
        <f t="shared" si="198"/>
        <v/>
      </c>
      <c r="F250" s="38" t="str">
        <f t="shared" si="198"/>
        <v/>
      </c>
      <c r="G250" s="38" t="str">
        <f t="shared" si="198"/>
        <v/>
      </c>
      <c r="H250" s="38" t="str">
        <f t="shared" si="198"/>
        <v/>
      </c>
      <c r="I250" s="38" t="str">
        <f t="shared" si="198"/>
        <v/>
      </c>
      <c r="J250" s="38" t="str">
        <f t="shared" si="198"/>
        <v/>
      </c>
      <c r="K250" s="38" t="str">
        <f t="shared" si="198"/>
        <v/>
      </c>
      <c r="L250" s="38" t="str">
        <f t="shared" si="198"/>
        <v/>
      </c>
      <c r="M250" s="38" t="str">
        <f t="shared" si="198"/>
        <v/>
      </c>
      <c r="N250" s="38" t="str">
        <f t="shared" si="198"/>
        <v/>
      </c>
      <c r="O250" s="38" t="str">
        <f t="shared" si="198"/>
        <v/>
      </c>
      <c r="P250" s="38" t="str">
        <f t="shared" si="198"/>
        <v/>
      </c>
      <c r="Q250" s="38" t="str">
        <f t="shared" si="198"/>
        <v/>
      </c>
      <c r="R250" s="38" t="str">
        <f t="shared" si="198"/>
        <v/>
      </c>
      <c r="S250" s="38" t="str">
        <f t="shared" si="198"/>
        <v/>
      </c>
      <c r="T250" s="38" t="str">
        <f t="shared" si="198"/>
        <v/>
      </c>
      <c r="U250" s="38" t="str">
        <f t="shared" si="198"/>
        <v/>
      </c>
      <c r="V250" s="38" t="str">
        <f t="shared" si="198"/>
        <v/>
      </c>
      <c r="W250" s="38" t="str">
        <f t="shared" si="198"/>
        <v/>
      </c>
      <c r="X250" s="38" t="str">
        <f t="shared" si="198"/>
        <v/>
      </c>
      <c r="Y250" s="38" t="str">
        <f t="shared" si="198"/>
        <v/>
      </c>
      <c r="Z250" s="38" t="str">
        <f t="shared" si="198"/>
        <v/>
      </c>
      <c r="AA250" s="38" t="str">
        <f t="shared" si="198"/>
        <v/>
      </c>
      <c r="AB250" s="38" t="str">
        <f t="shared" si="198"/>
        <v/>
      </c>
      <c r="AC250" s="38" t="str">
        <f t="shared" si="198"/>
        <v/>
      </c>
      <c r="AD250" s="38" t="str">
        <f t="shared" si="198"/>
        <v/>
      </c>
      <c r="AE250" s="38" t="str">
        <f t="shared" si="198"/>
        <v/>
      </c>
      <c r="AF250" s="38" t="str">
        <f t="shared" si="198"/>
        <v/>
      </c>
      <c r="AG250" s="38" t="str">
        <f t="shared" si="198"/>
        <v/>
      </c>
    </row>
    <row r="251" spans="1:33" s="92" customFormat="1">
      <c r="A251" s="132" t="str">
        <f>IF(B251="","",1)</f>
        <v/>
      </c>
      <c r="B251" s="273"/>
      <c r="C251" s="383"/>
      <c r="D251" s="367"/>
      <c r="E251" s="367"/>
      <c r="F251" s="367"/>
      <c r="G251" s="367"/>
      <c r="H251" s="367"/>
      <c r="I251" s="367"/>
      <c r="J251" s="367"/>
      <c r="K251" s="367"/>
      <c r="L251" s="367"/>
      <c r="M251" s="367"/>
      <c r="N251" s="367"/>
      <c r="O251" s="367"/>
      <c r="P251" s="367"/>
      <c r="Q251" s="367"/>
      <c r="R251" s="367"/>
      <c r="S251" s="367"/>
      <c r="T251" s="367"/>
      <c r="U251" s="367"/>
      <c r="V251" s="367"/>
      <c r="W251" s="367"/>
      <c r="X251" s="367"/>
      <c r="Y251" s="367"/>
      <c r="Z251" s="367"/>
      <c r="AA251" s="367"/>
      <c r="AB251" s="367"/>
      <c r="AC251" s="367"/>
      <c r="AD251" s="367"/>
      <c r="AE251" s="367"/>
      <c r="AF251" s="367"/>
      <c r="AG251" s="367"/>
    </row>
    <row r="252" spans="1:33" s="92" customFormat="1">
      <c r="A252" s="126" t="str">
        <f>IF(B252="","",A251+1)</f>
        <v/>
      </c>
      <c r="B252" s="279"/>
      <c r="C252" s="384"/>
      <c r="D252" s="368"/>
      <c r="E252" s="368"/>
      <c r="F252" s="368"/>
      <c r="G252" s="368"/>
      <c r="H252" s="368"/>
      <c r="I252" s="368"/>
      <c r="J252" s="368"/>
      <c r="K252" s="368"/>
      <c r="L252" s="368"/>
      <c r="M252" s="368"/>
      <c r="N252" s="368"/>
      <c r="O252" s="368"/>
      <c r="P252" s="368"/>
      <c r="Q252" s="368"/>
      <c r="R252" s="368"/>
      <c r="S252" s="368"/>
      <c r="T252" s="368"/>
      <c r="U252" s="368"/>
      <c r="V252" s="368"/>
      <c r="W252" s="368"/>
      <c r="X252" s="368"/>
      <c r="Y252" s="368"/>
      <c r="Z252" s="368"/>
      <c r="AA252" s="368"/>
      <c r="AB252" s="368"/>
      <c r="AC252" s="368"/>
      <c r="AD252" s="368"/>
      <c r="AE252" s="368"/>
      <c r="AF252" s="368"/>
      <c r="AG252" s="368"/>
    </row>
    <row r="253" spans="1:33" s="92" customFormat="1">
      <c r="A253" s="126" t="str">
        <f t="shared" ref="A253:A260" si="199">IF(B253="","",A252+1)</f>
        <v/>
      </c>
      <c r="B253" s="279"/>
      <c r="C253" s="384"/>
      <c r="D253" s="368"/>
      <c r="E253" s="368"/>
      <c r="F253" s="368"/>
      <c r="G253" s="368"/>
      <c r="H253" s="368"/>
      <c r="I253" s="368"/>
      <c r="J253" s="368"/>
      <c r="K253" s="368"/>
      <c r="L253" s="368"/>
      <c r="M253" s="368"/>
      <c r="N253" s="368"/>
      <c r="O253" s="368"/>
      <c r="P253" s="368"/>
      <c r="Q253" s="368"/>
      <c r="R253" s="368"/>
      <c r="S253" s="368"/>
      <c r="T253" s="368"/>
      <c r="U253" s="368"/>
      <c r="V253" s="368"/>
      <c r="W253" s="368"/>
      <c r="X253" s="368"/>
      <c r="Y253" s="368"/>
      <c r="Z253" s="368"/>
      <c r="AA253" s="368"/>
      <c r="AB253" s="368"/>
      <c r="AC253" s="368"/>
      <c r="AD253" s="368"/>
      <c r="AE253" s="368"/>
      <c r="AF253" s="368"/>
      <c r="AG253" s="368"/>
    </row>
    <row r="254" spans="1:33" s="92" customFormat="1">
      <c r="A254" s="126" t="str">
        <f t="shared" si="199"/>
        <v/>
      </c>
      <c r="B254" s="279"/>
      <c r="C254" s="384"/>
      <c r="D254" s="368"/>
      <c r="E254" s="368"/>
      <c r="F254" s="368"/>
      <c r="G254" s="368"/>
      <c r="H254" s="368"/>
      <c r="I254" s="368"/>
      <c r="J254" s="368"/>
      <c r="K254" s="368"/>
      <c r="L254" s="368"/>
      <c r="M254" s="368"/>
      <c r="N254" s="368"/>
      <c r="O254" s="368"/>
      <c r="P254" s="368"/>
      <c r="Q254" s="368"/>
      <c r="R254" s="368"/>
      <c r="S254" s="368"/>
      <c r="T254" s="368"/>
      <c r="U254" s="368"/>
      <c r="V254" s="368"/>
      <c r="W254" s="368"/>
      <c r="X254" s="368"/>
      <c r="Y254" s="368"/>
      <c r="Z254" s="368"/>
      <c r="AA254" s="368"/>
      <c r="AB254" s="368"/>
      <c r="AC254" s="368"/>
      <c r="AD254" s="368"/>
      <c r="AE254" s="368"/>
      <c r="AF254" s="368"/>
      <c r="AG254" s="368"/>
    </row>
    <row r="255" spans="1:33" s="92" customFormat="1">
      <c r="A255" s="126" t="str">
        <f t="shared" si="199"/>
        <v/>
      </c>
      <c r="B255" s="279"/>
      <c r="C255" s="384"/>
      <c r="D255" s="368"/>
      <c r="E255" s="368"/>
      <c r="F255" s="368"/>
      <c r="G255" s="368"/>
      <c r="H255" s="368"/>
      <c r="I255" s="368"/>
      <c r="J255" s="368"/>
      <c r="K255" s="368"/>
      <c r="L255" s="368"/>
      <c r="M255" s="368"/>
      <c r="N255" s="368"/>
      <c r="O255" s="368"/>
      <c r="P255" s="368"/>
      <c r="Q255" s="368"/>
      <c r="R255" s="368"/>
      <c r="S255" s="368"/>
      <c r="T255" s="368"/>
      <c r="U255" s="368"/>
      <c r="V255" s="368"/>
      <c r="W255" s="368"/>
      <c r="X255" s="368"/>
      <c r="Y255" s="368"/>
      <c r="Z255" s="368"/>
      <c r="AA255" s="368"/>
      <c r="AB255" s="368"/>
      <c r="AC255" s="368"/>
      <c r="AD255" s="368"/>
      <c r="AE255" s="368"/>
      <c r="AF255" s="368"/>
      <c r="AG255" s="368"/>
    </row>
    <row r="256" spans="1:33" s="92" customFormat="1">
      <c r="A256" s="126" t="str">
        <f t="shared" si="199"/>
        <v/>
      </c>
      <c r="B256" s="279"/>
      <c r="C256" s="384"/>
      <c r="D256" s="368"/>
      <c r="E256" s="368"/>
      <c r="F256" s="368"/>
      <c r="G256" s="368"/>
      <c r="H256" s="368"/>
      <c r="I256" s="368"/>
      <c r="J256" s="368"/>
      <c r="K256" s="368"/>
      <c r="L256" s="368"/>
      <c r="M256" s="368"/>
      <c r="N256" s="368"/>
      <c r="O256" s="368"/>
      <c r="P256" s="368"/>
      <c r="Q256" s="368"/>
      <c r="R256" s="368"/>
      <c r="S256" s="368"/>
      <c r="T256" s="368"/>
      <c r="U256" s="368"/>
      <c r="V256" s="368"/>
      <c r="W256" s="368"/>
      <c r="X256" s="368"/>
      <c r="Y256" s="368"/>
      <c r="Z256" s="368"/>
      <c r="AA256" s="368"/>
      <c r="AB256" s="368"/>
      <c r="AC256" s="368"/>
      <c r="AD256" s="368"/>
      <c r="AE256" s="368"/>
      <c r="AF256" s="368"/>
      <c r="AG256" s="368"/>
    </row>
    <row r="257" spans="1:33" s="92" customFormat="1">
      <c r="A257" s="126" t="str">
        <f t="shared" si="199"/>
        <v/>
      </c>
      <c r="B257" s="279"/>
      <c r="C257" s="384"/>
      <c r="D257" s="368"/>
      <c r="E257" s="368"/>
      <c r="F257" s="368"/>
      <c r="G257" s="368"/>
      <c r="H257" s="368"/>
      <c r="I257" s="368"/>
      <c r="J257" s="368"/>
      <c r="K257" s="368"/>
      <c r="L257" s="368"/>
      <c r="M257" s="368"/>
      <c r="N257" s="368"/>
      <c r="O257" s="368"/>
      <c r="P257" s="368"/>
      <c r="Q257" s="368"/>
      <c r="R257" s="368"/>
      <c r="S257" s="368"/>
      <c r="T257" s="368"/>
      <c r="U257" s="368"/>
      <c r="V257" s="368"/>
      <c r="W257" s="368"/>
      <c r="X257" s="368"/>
      <c r="Y257" s="368"/>
      <c r="Z257" s="368"/>
      <c r="AA257" s="368"/>
      <c r="AB257" s="368"/>
      <c r="AC257" s="368"/>
      <c r="AD257" s="368"/>
      <c r="AE257" s="368"/>
      <c r="AF257" s="368"/>
      <c r="AG257" s="368"/>
    </row>
    <row r="258" spans="1:33" s="92" customFormat="1">
      <c r="A258" s="126" t="str">
        <f t="shared" si="199"/>
        <v/>
      </c>
      <c r="B258" s="279"/>
      <c r="C258" s="384"/>
      <c r="D258" s="368"/>
      <c r="E258" s="368"/>
      <c r="F258" s="368"/>
      <c r="G258" s="368"/>
      <c r="H258" s="368"/>
      <c r="I258" s="368"/>
      <c r="J258" s="368"/>
      <c r="K258" s="368"/>
      <c r="L258" s="368"/>
      <c r="M258" s="368"/>
      <c r="N258" s="368"/>
      <c r="O258" s="368"/>
      <c r="P258" s="368"/>
      <c r="Q258" s="368"/>
      <c r="R258" s="368"/>
      <c r="S258" s="368"/>
      <c r="T258" s="368"/>
      <c r="U258" s="368"/>
      <c r="V258" s="368"/>
      <c r="W258" s="368"/>
      <c r="X258" s="368"/>
      <c r="Y258" s="368"/>
      <c r="Z258" s="368"/>
      <c r="AA258" s="368"/>
      <c r="AB258" s="368"/>
      <c r="AC258" s="368"/>
      <c r="AD258" s="368"/>
      <c r="AE258" s="368"/>
      <c r="AF258" s="368"/>
      <c r="AG258" s="368"/>
    </row>
    <row r="259" spans="1:33" s="92" customFormat="1">
      <c r="A259" s="126" t="str">
        <f t="shared" si="199"/>
        <v/>
      </c>
      <c r="B259" s="279"/>
      <c r="C259" s="384"/>
      <c r="D259" s="368"/>
      <c r="E259" s="368"/>
      <c r="F259" s="368"/>
      <c r="G259" s="368"/>
      <c r="H259" s="368"/>
      <c r="I259" s="368"/>
      <c r="J259" s="368"/>
      <c r="K259" s="368"/>
      <c r="L259" s="368"/>
      <c r="M259" s="368"/>
      <c r="N259" s="368"/>
      <c r="O259" s="368"/>
      <c r="P259" s="368"/>
      <c r="Q259" s="368"/>
      <c r="R259" s="368"/>
      <c r="S259" s="368"/>
      <c r="T259" s="368"/>
      <c r="U259" s="368"/>
      <c r="V259" s="368"/>
      <c r="W259" s="368"/>
      <c r="X259" s="368"/>
      <c r="Y259" s="368"/>
      <c r="Z259" s="368"/>
      <c r="AA259" s="368"/>
      <c r="AB259" s="368"/>
      <c r="AC259" s="368"/>
      <c r="AD259" s="368"/>
      <c r="AE259" s="368"/>
      <c r="AF259" s="368"/>
      <c r="AG259" s="368"/>
    </row>
    <row r="260" spans="1:33" s="92" customFormat="1">
      <c r="A260" s="137" t="str">
        <f t="shared" si="199"/>
        <v/>
      </c>
      <c r="B260" s="285"/>
      <c r="C260" s="385"/>
      <c r="D260" s="386"/>
      <c r="E260" s="386"/>
      <c r="F260" s="386"/>
      <c r="G260" s="386"/>
      <c r="H260" s="386"/>
      <c r="I260" s="386"/>
      <c r="J260" s="386"/>
      <c r="K260" s="386"/>
      <c r="L260" s="386"/>
      <c r="M260" s="386"/>
      <c r="N260" s="386"/>
      <c r="O260" s="386"/>
      <c r="P260" s="386"/>
      <c r="Q260" s="386"/>
      <c r="R260" s="386"/>
      <c r="S260" s="386"/>
      <c r="T260" s="386"/>
      <c r="U260" s="386"/>
      <c r="V260" s="386"/>
      <c r="W260" s="386"/>
      <c r="X260" s="386"/>
      <c r="Y260" s="386"/>
      <c r="Z260" s="386"/>
      <c r="AA260" s="386"/>
      <c r="AB260" s="386"/>
      <c r="AC260" s="386"/>
      <c r="AD260" s="386"/>
      <c r="AE260" s="386"/>
      <c r="AF260" s="386"/>
      <c r="AG260" s="386"/>
    </row>
    <row r="261" spans="1:33" s="107" customFormat="1" ht="19.5" customHeight="1">
      <c r="A261" s="106"/>
      <c r="B261" s="107" t="s">
        <v>148</v>
      </c>
    </row>
    <row r="262" spans="1:33" s="9" customFormat="1">
      <c r="A262" s="470" t="s">
        <v>11</v>
      </c>
      <c r="B262" s="472" t="s">
        <v>222</v>
      </c>
      <c r="C262" s="468" t="s">
        <v>0</v>
      </c>
      <c r="D262" s="41" t="str">
        <f t="shared" ref="D262:AG262" si="200">IF(G$82="","",G$82)</f>
        <v/>
      </c>
      <c r="E262" s="41" t="str">
        <f t="shared" si="200"/>
        <v/>
      </c>
      <c r="F262" s="41" t="str">
        <f t="shared" si="200"/>
        <v/>
      </c>
      <c r="G262" s="41" t="str">
        <f t="shared" si="200"/>
        <v/>
      </c>
      <c r="H262" s="41" t="str">
        <f t="shared" si="200"/>
        <v/>
      </c>
      <c r="I262" s="41" t="str">
        <f t="shared" si="200"/>
        <v/>
      </c>
      <c r="J262" s="41" t="str">
        <f t="shared" si="200"/>
        <v/>
      </c>
      <c r="K262" s="41" t="str">
        <f t="shared" si="200"/>
        <v/>
      </c>
      <c r="L262" s="41" t="str">
        <f t="shared" si="200"/>
        <v/>
      </c>
      <c r="M262" s="41" t="str">
        <f t="shared" si="200"/>
        <v/>
      </c>
      <c r="N262" s="41" t="str">
        <f t="shared" si="200"/>
        <v/>
      </c>
      <c r="O262" s="41" t="str">
        <f t="shared" si="200"/>
        <v/>
      </c>
      <c r="P262" s="41" t="str">
        <f t="shared" si="200"/>
        <v/>
      </c>
      <c r="Q262" s="41" t="str">
        <f t="shared" si="200"/>
        <v/>
      </c>
      <c r="R262" s="41" t="str">
        <f t="shared" si="200"/>
        <v/>
      </c>
      <c r="S262" s="41" t="str">
        <f t="shared" si="200"/>
        <v/>
      </c>
      <c r="T262" s="41" t="str">
        <f t="shared" si="200"/>
        <v/>
      </c>
      <c r="U262" s="41" t="str">
        <f t="shared" si="200"/>
        <v/>
      </c>
      <c r="V262" s="41" t="str">
        <f t="shared" si="200"/>
        <v/>
      </c>
      <c r="W262" s="41" t="str">
        <f t="shared" si="200"/>
        <v/>
      </c>
      <c r="X262" s="41" t="str">
        <f t="shared" si="200"/>
        <v/>
      </c>
      <c r="Y262" s="41" t="str">
        <f t="shared" si="200"/>
        <v/>
      </c>
      <c r="Z262" s="41" t="str">
        <f t="shared" si="200"/>
        <v/>
      </c>
      <c r="AA262" s="41" t="str">
        <f t="shared" si="200"/>
        <v/>
      </c>
      <c r="AB262" s="41" t="str">
        <f t="shared" si="200"/>
        <v/>
      </c>
      <c r="AC262" s="41" t="str">
        <f t="shared" si="200"/>
        <v/>
      </c>
      <c r="AD262" s="41" t="str">
        <f t="shared" si="200"/>
        <v/>
      </c>
      <c r="AE262" s="41" t="str">
        <f t="shared" si="200"/>
        <v/>
      </c>
      <c r="AF262" s="41" t="str">
        <f t="shared" si="200"/>
        <v/>
      </c>
      <c r="AG262" s="41" t="str">
        <f t="shared" si="200"/>
        <v/>
      </c>
    </row>
    <row r="263" spans="1:33" s="9" customFormat="1">
      <c r="A263" s="471"/>
      <c r="B263" s="473"/>
      <c r="C263" s="474"/>
      <c r="D263" s="38" t="str">
        <f t="shared" ref="D263:AG263" si="201">IF(G$83="","",G$83)</f>
        <v/>
      </c>
      <c r="E263" s="38" t="str">
        <f t="shared" si="201"/>
        <v/>
      </c>
      <c r="F263" s="38" t="str">
        <f t="shared" si="201"/>
        <v/>
      </c>
      <c r="G263" s="38" t="str">
        <f t="shared" si="201"/>
        <v/>
      </c>
      <c r="H263" s="38" t="str">
        <f t="shared" si="201"/>
        <v/>
      </c>
      <c r="I263" s="38" t="str">
        <f t="shared" si="201"/>
        <v/>
      </c>
      <c r="J263" s="38" t="str">
        <f t="shared" si="201"/>
        <v/>
      </c>
      <c r="K263" s="38" t="str">
        <f t="shared" si="201"/>
        <v/>
      </c>
      <c r="L263" s="38" t="str">
        <f t="shared" si="201"/>
        <v/>
      </c>
      <c r="M263" s="38" t="str">
        <f t="shared" si="201"/>
        <v/>
      </c>
      <c r="N263" s="38" t="str">
        <f t="shared" si="201"/>
        <v/>
      </c>
      <c r="O263" s="38" t="str">
        <f t="shared" si="201"/>
        <v/>
      </c>
      <c r="P263" s="38" t="str">
        <f t="shared" si="201"/>
        <v/>
      </c>
      <c r="Q263" s="38" t="str">
        <f t="shared" si="201"/>
        <v/>
      </c>
      <c r="R263" s="38" t="str">
        <f t="shared" si="201"/>
        <v/>
      </c>
      <c r="S263" s="38" t="str">
        <f t="shared" si="201"/>
        <v/>
      </c>
      <c r="T263" s="38" t="str">
        <f t="shared" si="201"/>
        <v/>
      </c>
      <c r="U263" s="38" t="str">
        <f t="shared" si="201"/>
        <v/>
      </c>
      <c r="V263" s="38" t="str">
        <f t="shared" si="201"/>
        <v/>
      </c>
      <c r="W263" s="38" t="str">
        <f t="shared" si="201"/>
        <v/>
      </c>
      <c r="X263" s="38" t="str">
        <f t="shared" si="201"/>
        <v/>
      </c>
      <c r="Y263" s="38" t="str">
        <f t="shared" si="201"/>
        <v/>
      </c>
      <c r="Z263" s="38" t="str">
        <f t="shared" si="201"/>
        <v/>
      </c>
      <c r="AA263" s="38" t="str">
        <f t="shared" si="201"/>
        <v/>
      </c>
      <c r="AB263" s="38" t="str">
        <f t="shared" si="201"/>
        <v/>
      </c>
      <c r="AC263" s="38" t="str">
        <f t="shared" si="201"/>
        <v/>
      </c>
      <c r="AD263" s="38" t="str">
        <f t="shared" si="201"/>
        <v/>
      </c>
      <c r="AE263" s="38" t="str">
        <f t="shared" si="201"/>
        <v/>
      </c>
      <c r="AF263" s="38" t="str">
        <f t="shared" si="201"/>
        <v/>
      </c>
      <c r="AG263" s="38" t="str">
        <f t="shared" si="201"/>
        <v/>
      </c>
    </row>
    <row r="264" spans="1:33" s="92" customFormat="1">
      <c r="A264" s="132" t="str">
        <f>IF(A251="","",A251)</f>
        <v/>
      </c>
      <c r="B264" s="299" t="str">
        <f t="shared" ref="B264:C264" si="202">IF(B251="","",B251)</f>
        <v/>
      </c>
      <c r="C264" s="387" t="str">
        <f t="shared" si="202"/>
        <v/>
      </c>
      <c r="D264" s="367"/>
      <c r="E264" s="367"/>
      <c r="F264" s="367"/>
      <c r="G264" s="367"/>
      <c r="H264" s="367"/>
      <c r="I264" s="367"/>
      <c r="J264" s="367"/>
      <c r="K264" s="367"/>
      <c r="L264" s="367"/>
      <c r="M264" s="367"/>
      <c r="N264" s="367"/>
      <c r="O264" s="367"/>
      <c r="P264" s="367"/>
      <c r="Q264" s="367"/>
      <c r="R264" s="367"/>
      <c r="S264" s="367"/>
      <c r="T264" s="367"/>
      <c r="U264" s="367"/>
      <c r="V264" s="367"/>
      <c r="W264" s="367"/>
      <c r="X264" s="367"/>
      <c r="Y264" s="367"/>
      <c r="Z264" s="367"/>
      <c r="AA264" s="367"/>
      <c r="AB264" s="367"/>
      <c r="AC264" s="367"/>
      <c r="AD264" s="367"/>
      <c r="AE264" s="367"/>
      <c r="AF264" s="367"/>
      <c r="AG264" s="367"/>
    </row>
    <row r="265" spans="1:33" s="92" customFormat="1">
      <c r="A265" s="126" t="str">
        <f t="shared" ref="A265:C265" si="203">IF(A252="","",A252)</f>
        <v/>
      </c>
      <c r="B265" s="304" t="str">
        <f t="shared" si="203"/>
        <v/>
      </c>
      <c r="C265" s="388" t="str">
        <f t="shared" si="203"/>
        <v/>
      </c>
      <c r="D265" s="368"/>
      <c r="E265" s="368"/>
      <c r="F265" s="368"/>
      <c r="G265" s="368"/>
      <c r="H265" s="368"/>
      <c r="I265" s="368"/>
      <c r="J265" s="368"/>
      <c r="K265" s="368"/>
      <c r="L265" s="368"/>
      <c r="M265" s="368"/>
      <c r="N265" s="368"/>
      <c r="O265" s="368"/>
      <c r="P265" s="368"/>
      <c r="Q265" s="368"/>
      <c r="R265" s="368"/>
      <c r="S265" s="368"/>
      <c r="T265" s="368"/>
      <c r="U265" s="368"/>
      <c r="V265" s="368"/>
      <c r="W265" s="368"/>
      <c r="X265" s="368"/>
      <c r="Y265" s="368"/>
      <c r="Z265" s="368"/>
      <c r="AA265" s="368"/>
      <c r="AB265" s="368"/>
      <c r="AC265" s="368"/>
      <c r="AD265" s="368"/>
      <c r="AE265" s="368"/>
      <c r="AF265" s="368"/>
      <c r="AG265" s="368"/>
    </row>
    <row r="266" spans="1:33" s="92" customFormat="1">
      <c r="A266" s="126" t="str">
        <f t="shared" ref="A266:C266" si="204">IF(A253="","",A253)</f>
        <v/>
      </c>
      <c r="B266" s="304" t="str">
        <f t="shared" si="204"/>
        <v/>
      </c>
      <c r="C266" s="388" t="str">
        <f t="shared" si="204"/>
        <v/>
      </c>
      <c r="D266" s="368"/>
      <c r="E266" s="368"/>
      <c r="F266" s="368"/>
      <c r="G266" s="368"/>
      <c r="H266" s="368"/>
      <c r="I266" s="368"/>
      <c r="J266" s="368"/>
      <c r="K266" s="368"/>
      <c r="L266" s="368"/>
      <c r="M266" s="368"/>
      <c r="N266" s="368"/>
      <c r="O266" s="368"/>
      <c r="P266" s="368"/>
      <c r="Q266" s="368"/>
      <c r="R266" s="368"/>
      <c r="S266" s="368"/>
      <c r="T266" s="368"/>
      <c r="U266" s="368"/>
      <c r="V266" s="368"/>
      <c r="W266" s="368"/>
      <c r="X266" s="368"/>
      <c r="Y266" s="368"/>
      <c r="Z266" s="368"/>
      <c r="AA266" s="368"/>
      <c r="AB266" s="368"/>
      <c r="AC266" s="368"/>
      <c r="AD266" s="368"/>
      <c r="AE266" s="368"/>
      <c r="AF266" s="368"/>
      <c r="AG266" s="368"/>
    </row>
    <row r="267" spans="1:33" s="92" customFormat="1">
      <c r="A267" s="126" t="str">
        <f t="shared" ref="A267:C267" si="205">IF(A254="","",A254)</f>
        <v/>
      </c>
      <c r="B267" s="304" t="str">
        <f t="shared" si="205"/>
        <v/>
      </c>
      <c r="C267" s="388" t="str">
        <f t="shared" si="205"/>
        <v/>
      </c>
      <c r="D267" s="368"/>
      <c r="E267" s="368"/>
      <c r="F267" s="368"/>
      <c r="G267" s="368"/>
      <c r="H267" s="368"/>
      <c r="I267" s="368"/>
      <c r="J267" s="368"/>
      <c r="K267" s="368"/>
      <c r="L267" s="368"/>
      <c r="M267" s="368"/>
      <c r="N267" s="368"/>
      <c r="O267" s="368"/>
      <c r="P267" s="368"/>
      <c r="Q267" s="368"/>
      <c r="R267" s="368"/>
      <c r="S267" s="368"/>
      <c r="T267" s="368"/>
      <c r="U267" s="368"/>
      <c r="V267" s="368"/>
      <c r="W267" s="368"/>
      <c r="X267" s="368"/>
      <c r="Y267" s="368"/>
      <c r="Z267" s="368"/>
      <c r="AA267" s="368"/>
      <c r="AB267" s="368"/>
      <c r="AC267" s="368"/>
      <c r="AD267" s="368"/>
      <c r="AE267" s="368"/>
      <c r="AF267" s="368"/>
      <c r="AG267" s="368"/>
    </row>
    <row r="268" spans="1:33" s="92" customFormat="1">
      <c r="A268" s="126" t="str">
        <f t="shared" ref="A268:C268" si="206">IF(A255="","",A255)</f>
        <v/>
      </c>
      <c r="B268" s="304" t="str">
        <f t="shared" si="206"/>
        <v/>
      </c>
      <c r="C268" s="388" t="str">
        <f t="shared" si="206"/>
        <v/>
      </c>
      <c r="D268" s="368"/>
      <c r="E268" s="368"/>
      <c r="F268" s="368"/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68"/>
      <c r="R268" s="368"/>
      <c r="S268" s="368"/>
      <c r="T268" s="368"/>
      <c r="U268" s="368"/>
      <c r="V268" s="368"/>
      <c r="W268" s="368"/>
      <c r="X268" s="368"/>
      <c r="Y268" s="368"/>
      <c r="Z268" s="368"/>
      <c r="AA268" s="368"/>
      <c r="AB268" s="368"/>
      <c r="AC268" s="368"/>
      <c r="AD268" s="368"/>
      <c r="AE268" s="368"/>
      <c r="AF268" s="368"/>
      <c r="AG268" s="368"/>
    </row>
    <row r="269" spans="1:33" s="92" customFormat="1">
      <c r="A269" s="126" t="str">
        <f t="shared" ref="A269:C269" si="207">IF(A256="","",A256)</f>
        <v/>
      </c>
      <c r="B269" s="304" t="str">
        <f t="shared" si="207"/>
        <v/>
      </c>
      <c r="C269" s="388" t="str">
        <f t="shared" si="207"/>
        <v/>
      </c>
      <c r="D269" s="368"/>
      <c r="E269" s="368"/>
      <c r="F269" s="368"/>
      <c r="G269" s="368"/>
      <c r="H269" s="368"/>
      <c r="I269" s="368"/>
      <c r="J269" s="368"/>
      <c r="K269" s="368"/>
      <c r="L269" s="368"/>
      <c r="M269" s="368"/>
      <c r="N269" s="368"/>
      <c r="O269" s="368"/>
      <c r="P269" s="368"/>
      <c r="Q269" s="368"/>
      <c r="R269" s="368"/>
      <c r="S269" s="368"/>
      <c r="T269" s="368"/>
      <c r="U269" s="368"/>
      <c r="V269" s="368"/>
      <c r="W269" s="368"/>
      <c r="X269" s="368"/>
      <c r="Y269" s="368"/>
      <c r="Z269" s="368"/>
      <c r="AA269" s="368"/>
      <c r="AB269" s="368"/>
      <c r="AC269" s="368"/>
      <c r="AD269" s="368"/>
      <c r="AE269" s="368"/>
      <c r="AF269" s="368"/>
      <c r="AG269" s="368"/>
    </row>
    <row r="270" spans="1:33" s="92" customFormat="1">
      <c r="A270" s="126" t="str">
        <f t="shared" ref="A270:C270" si="208">IF(A257="","",A257)</f>
        <v/>
      </c>
      <c r="B270" s="304" t="str">
        <f t="shared" si="208"/>
        <v/>
      </c>
      <c r="C270" s="388" t="str">
        <f t="shared" si="208"/>
        <v/>
      </c>
      <c r="D270" s="368"/>
      <c r="E270" s="368"/>
      <c r="F270" s="368"/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68"/>
      <c r="R270" s="368"/>
      <c r="S270" s="368"/>
      <c r="T270" s="368"/>
      <c r="U270" s="368"/>
      <c r="V270" s="368"/>
      <c r="W270" s="368"/>
      <c r="X270" s="368"/>
      <c r="Y270" s="368"/>
      <c r="Z270" s="368"/>
      <c r="AA270" s="368"/>
      <c r="AB270" s="368"/>
      <c r="AC270" s="368"/>
      <c r="AD270" s="368"/>
      <c r="AE270" s="368"/>
      <c r="AF270" s="368"/>
      <c r="AG270" s="368"/>
    </row>
    <row r="271" spans="1:33" s="92" customFormat="1">
      <c r="A271" s="126" t="str">
        <f t="shared" ref="A271:C271" si="209">IF(A258="","",A258)</f>
        <v/>
      </c>
      <c r="B271" s="304" t="str">
        <f t="shared" si="209"/>
        <v/>
      </c>
      <c r="C271" s="388" t="str">
        <f t="shared" si="209"/>
        <v/>
      </c>
      <c r="D271" s="368"/>
      <c r="E271" s="368"/>
      <c r="F271" s="368"/>
      <c r="G271" s="368"/>
      <c r="H271" s="368"/>
      <c r="I271" s="368"/>
      <c r="J271" s="368"/>
      <c r="K271" s="368"/>
      <c r="L271" s="368"/>
      <c r="M271" s="368"/>
      <c r="N271" s="368"/>
      <c r="O271" s="368"/>
      <c r="P271" s="368"/>
      <c r="Q271" s="368"/>
      <c r="R271" s="368"/>
      <c r="S271" s="368"/>
      <c r="T271" s="368"/>
      <c r="U271" s="368"/>
      <c r="V271" s="368"/>
      <c r="W271" s="368"/>
      <c r="X271" s="368"/>
      <c r="Y271" s="368"/>
      <c r="Z271" s="368"/>
      <c r="AA271" s="368"/>
      <c r="AB271" s="368"/>
      <c r="AC271" s="368"/>
      <c r="AD271" s="368"/>
      <c r="AE271" s="368"/>
      <c r="AF271" s="368"/>
      <c r="AG271" s="368"/>
    </row>
    <row r="272" spans="1:33" s="92" customFormat="1">
      <c r="A272" s="126" t="str">
        <f t="shared" ref="A272:C272" si="210">IF(A259="","",A259)</f>
        <v/>
      </c>
      <c r="B272" s="304" t="str">
        <f t="shared" si="210"/>
        <v/>
      </c>
      <c r="C272" s="388" t="str">
        <f t="shared" si="210"/>
        <v/>
      </c>
      <c r="D272" s="368"/>
      <c r="E272" s="368"/>
      <c r="F272" s="368"/>
      <c r="G272" s="368"/>
      <c r="H272" s="368"/>
      <c r="I272" s="368"/>
      <c r="J272" s="368"/>
      <c r="K272" s="368"/>
      <c r="L272" s="368"/>
      <c r="M272" s="368"/>
      <c r="N272" s="368"/>
      <c r="O272" s="368"/>
      <c r="P272" s="368"/>
      <c r="Q272" s="368"/>
      <c r="R272" s="368"/>
      <c r="S272" s="368"/>
      <c r="T272" s="368"/>
      <c r="U272" s="368"/>
      <c r="V272" s="368"/>
      <c r="W272" s="368"/>
      <c r="X272" s="368"/>
      <c r="Y272" s="368"/>
      <c r="Z272" s="368"/>
      <c r="AA272" s="368"/>
      <c r="AB272" s="368"/>
      <c r="AC272" s="368"/>
      <c r="AD272" s="368"/>
      <c r="AE272" s="368"/>
      <c r="AF272" s="368"/>
      <c r="AG272" s="368"/>
    </row>
    <row r="273" spans="1:40" s="92" customFormat="1">
      <c r="A273" s="137" t="str">
        <f t="shared" ref="A273:C273" si="211">IF(A260="","",A260)</f>
        <v/>
      </c>
      <c r="B273" s="309" t="str">
        <f t="shared" si="211"/>
        <v/>
      </c>
      <c r="C273" s="389" t="str">
        <f t="shared" si="211"/>
        <v/>
      </c>
      <c r="D273" s="386"/>
      <c r="E273" s="386"/>
      <c r="F273" s="386"/>
      <c r="G273" s="386"/>
      <c r="H273" s="386"/>
      <c r="I273" s="386"/>
      <c r="J273" s="386"/>
      <c r="K273" s="386"/>
      <c r="L273" s="386"/>
      <c r="M273" s="386"/>
      <c r="N273" s="386"/>
      <c r="O273" s="386"/>
      <c r="P273" s="386"/>
      <c r="Q273" s="386"/>
      <c r="R273" s="386"/>
      <c r="S273" s="386"/>
      <c r="T273" s="386"/>
      <c r="U273" s="386"/>
      <c r="V273" s="386"/>
      <c r="W273" s="386"/>
      <c r="X273" s="386"/>
      <c r="Y273" s="386"/>
      <c r="Z273" s="386"/>
      <c r="AA273" s="386"/>
      <c r="AB273" s="386"/>
      <c r="AC273" s="386"/>
      <c r="AD273" s="386"/>
      <c r="AE273" s="386"/>
      <c r="AF273" s="386"/>
      <c r="AG273" s="386"/>
    </row>
    <row r="274" spans="1:40" s="109" customFormat="1" ht="18" customHeight="1">
      <c r="A274" s="108" t="s">
        <v>220</v>
      </c>
      <c r="B274" s="109" t="s">
        <v>221</v>
      </c>
      <c r="H274" s="110"/>
    </row>
    <row r="275" spans="1:40" s="107" customFormat="1" ht="19.5" customHeight="1">
      <c r="A275" s="106"/>
      <c r="B275" s="107" t="s">
        <v>149</v>
      </c>
    </row>
    <row r="276" spans="1:40" s="9" customFormat="1" ht="11.25" customHeight="1">
      <c r="A276" s="470" t="s">
        <v>23</v>
      </c>
      <c r="B276" s="472" t="s">
        <v>249</v>
      </c>
      <c r="C276" s="468" t="s">
        <v>0</v>
      </c>
      <c r="D276" s="468" t="s">
        <v>62</v>
      </c>
      <c r="E276" s="41" t="str">
        <f t="shared" ref="E276:AH276" si="212">IF(G$82="","",G$82)</f>
        <v/>
      </c>
      <c r="F276" s="41" t="str">
        <f t="shared" si="212"/>
        <v/>
      </c>
      <c r="G276" s="41" t="str">
        <f t="shared" si="212"/>
        <v/>
      </c>
      <c r="H276" s="41" t="str">
        <f t="shared" si="212"/>
        <v/>
      </c>
      <c r="I276" s="41" t="str">
        <f t="shared" si="212"/>
        <v/>
      </c>
      <c r="J276" s="41" t="str">
        <f t="shared" si="212"/>
        <v/>
      </c>
      <c r="K276" s="41" t="str">
        <f t="shared" si="212"/>
        <v/>
      </c>
      <c r="L276" s="41" t="str">
        <f t="shared" si="212"/>
        <v/>
      </c>
      <c r="M276" s="41" t="str">
        <f t="shared" si="212"/>
        <v/>
      </c>
      <c r="N276" s="41" t="str">
        <f t="shared" si="212"/>
        <v/>
      </c>
      <c r="O276" s="41" t="str">
        <f t="shared" si="212"/>
        <v/>
      </c>
      <c r="P276" s="41" t="str">
        <f t="shared" si="212"/>
        <v/>
      </c>
      <c r="Q276" s="41" t="str">
        <f t="shared" si="212"/>
        <v/>
      </c>
      <c r="R276" s="41" t="str">
        <f t="shared" si="212"/>
        <v/>
      </c>
      <c r="S276" s="41" t="str">
        <f t="shared" si="212"/>
        <v/>
      </c>
      <c r="T276" s="41" t="str">
        <f t="shared" si="212"/>
        <v/>
      </c>
      <c r="U276" s="41" t="str">
        <f t="shared" si="212"/>
        <v/>
      </c>
      <c r="V276" s="41" t="str">
        <f t="shared" si="212"/>
        <v/>
      </c>
      <c r="W276" s="41" t="str">
        <f t="shared" si="212"/>
        <v/>
      </c>
      <c r="X276" s="41" t="str">
        <f t="shared" si="212"/>
        <v/>
      </c>
      <c r="Y276" s="41" t="str">
        <f t="shared" si="212"/>
        <v/>
      </c>
      <c r="Z276" s="41" t="str">
        <f t="shared" si="212"/>
        <v/>
      </c>
      <c r="AA276" s="41" t="str">
        <f t="shared" si="212"/>
        <v/>
      </c>
      <c r="AB276" s="41" t="str">
        <f t="shared" si="212"/>
        <v/>
      </c>
      <c r="AC276" s="41" t="str">
        <f t="shared" si="212"/>
        <v/>
      </c>
      <c r="AD276" s="41" t="str">
        <f t="shared" si="212"/>
        <v/>
      </c>
      <c r="AE276" s="41" t="str">
        <f t="shared" si="212"/>
        <v/>
      </c>
      <c r="AF276" s="41" t="str">
        <f t="shared" si="212"/>
        <v/>
      </c>
      <c r="AG276" s="41" t="str">
        <f t="shared" si="212"/>
        <v/>
      </c>
      <c r="AH276" s="41" t="str">
        <f t="shared" si="212"/>
        <v/>
      </c>
    </row>
    <row r="277" spans="1:40" s="9" customFormat="1" ht="11.25" customHeight="1">
      <c r="A277" s="475"/>
      <c r="B277" s="473"/>
      <c r="C277" s="469"/>
      <c r="D277" s="469"/>
      <c r="E277" s="38" t="str">
        <f t="shared" ref="E277:AH277" si="213">IF(G$83="","",G$83)</f>
        <v/>
      </c>
      <c r="F277" s="38" t="str">
        <f t="shared" si="213"/>
        <v/>
      </c>
      <c r="G277" s="38" t="str">
        <f t="shared" si="213"/>
        <v/>
      </c>
      <c r="H277" s="38" t="str">
        <f t="shared" si="213"/>
        <v/>
      </c>
      <c r="I277" s="38" t="str">
        <f t="shared" si="213"/>
        <v/>
      </c>
      <c r="J277" s="38" t="str">
        <f t="shared" si="213"/>
        <v/>
      </c>
      <c r="K277" s="38" t="str">
        <f t="shared" si="213"/>
        <v/>
      </c>
      <c r="L277" s="38" t="str">
        <f t="shared" si="213"/>
        <v/>
      </c>
      <c r="M277" s="38" t="str">
        <f t="shared" si="213"/>
        <v/>
      </c>
      <c r="N277" s="38" t="str">
        <f t="shared" si="213"/>
        <v/>
      </c>
      <c r="O277" s="38" t="str">
        <f t="shared" si="213"/>
        <v/>
      </c>
      <c r="P277" s="38" t="str">
        <f t="shared" si="213"/>
        <v/>
      </c>
      <c r="Q277" s="38" t="str">
        <f t="shared" si="213"/>
        <v/>
      </c>
      <c r="R277" s="38" t="str">
        <f t="shared" si="213"/>
        <v/>
      </c>
      <c r="S277" s="38" t="str">
        <f t="shared" si="213"/>
        <v/>
      </c>
      <c r="T277" s="38" t="str">
        <f t="shared" si="213"/>
        <v/>
      </c>
      <c r="U277" s="38" t="str">
        <f t="shared" si="213"/>
        <v/>
      </c>
      <c r="V277" s="38" t="str">
        <f t="shared" si="213"/>
        <v/>
      </c>
      <c r="W277" s="38" t="str">
        <f t="shared" si="213"/>
        <v/>
      </c>
      <c r="X277" s="38" t="str">
        <f t="shared" si="213"/>
        <v/>
      </c>
      <c r="Y277" s="38" t="str">
        <f t="shared" si="213"/>
        <v/>
      </c>
      <c r="Z277" s="38" t="str">
        <f t="shared" si="213"/>
        <v/>
      </c>
      <c r="AA277" s="38" t="str">
        <f t="shared" si="213"/>
        <v/>
      </c>
      <c r="AB277" s="38" t="str">
        <f t="shared" si="213"/>
        <v/>
      </c>
      <c r="AC277" s="38" t="str">
        <f t="shared" si="213"/>
        <v/>
      </c>
      <c r="AD277" s="38" t="str">
        <f t="shared" si="213"/>
        <v/>
      </c>
      <c r="AE277" s="38" t="str">
        <f t="shared" si="213"/>
        <v/>
      </c>
      <c r="AF277" s="38" t="str">
        <f t="shared" si="213"/>
        <v/>
      </c>
      <c r="AG277" s="38" t="str">
        <f t="shared" si="213"/>
        <v/>
      </c>
      <c r="AH277" s="38" t="str">
        <f t="shared" si="213"/>
        <v/>
      </c>
    </row>
    <row r="278" spans="1:40" s="93" customFormat="1">
      <c r="A278" s="132" t="str">
        <f t="shared" ref="A278:B287" si="214">IF(A264="","",A264)</f>
        <v/>
      </c>
      <c r="B278" s="299" t="str">
        <f>IF(B264="","",B264)</f>
        <v/>
      </c>
      <c r="C278" s="387" t="str">
        <f>IF(C264="","",CONCATENATE("zł/",C264))</f>
        <v/>
      </c>
      <c r="D278" s="275"/>
      <c r="E278" s="367"/>
      <c r="F278" s="367"/>
      <c r="G278" s="367"/>
      <c r="H278" s="367"/>
      <c r="I278" s="367"/>
      <c r="J278" s="367"/>
      <c r="K278" s="367"/>
      <c r="L278" s="367"/>
      <c r="M278" s="367"/>
      <c r="N278" s="367"/>
      <c r="O278" s="367"/>
      <c r="P278" s="367"/>
      <c r="Q278" s="367"/>
      <c r="R278" s="367"/>
      <c r="S278" s="367"/>
      <c r="T278" s="367"/>
      <c r="U278" s="367"/>
      <c r="V278" s="367"/>
      <c r="W278" s="367"/>
      <c r="X278" s="367"/>
      <c r="Y278" s="367"/>
      <c r="Z278" s="367"/>
      <c r="AA278" s="367"/>
      <c r="AB278" s="367"/>
      <c r="AC278" s="367"/>
      <c r="AD278" s="367"/>
      <c r="AE278" s="367"/>
      <c r="AF278" s="367"/>
      <c r="AG278" s="367"/>
      <c r="AH278" s="367"/>
      <c r="AI278" s="131"/>
      <c r="AJ278" s="130"/>
      <c r="AN278" s="98"/>
    </row>
    <row r="279" spans="1:40" s="93" customFormat="1">
      <c r="A279" s="126" t="str">
        <f t="shared" si="214"/>
        <v/>
      </c>
      <c r="B279" s="304" t="str">
        <f t="shared" si="214"/>
        <v/>
      </c>
      <c r="C279" s="388" t="str">
        <f t="shared" ref="C279:C287" si="215">IF(C265="","",CONCATENATE("zł/",C265))</f>
        <v/>
      </c>
      <c r="D279" s="281"/>
      <c r="E279" s="368"/>
      <c r="F279" s="368"/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68"/>
      <c r="R279" s="368"/>
      <c r="S279" s="368"/>
      <c r="T279" s="368"/>
      <c r="U279" s="368"/>
      <c r="V279" s="368"/>
      <c r="W279" s="368"/>
      <c r="X279" s="368"/>
      <c r="Y279" s="368"/>
      <c r="Z279" s="368"/>
      <c r="AA279" s="368"/>
      <c r="AB279" s="368"/>
      <c r="AC279" s="368"/>
      <c r="AD279" s="368"/>
      <c r="AE279" s="368"/>
      <c r="AF279" s="368"/>
      <c r="AG279" s="368"/>
      <c r="AH279" s="368"/>
      <c r="AI279" s="131"/>
      <c r="AJ279" s="130"/>
      <c r="AN279" s="98"/>
    </row>
    <row r="280" spans="1:40" s="93" customFormat="1">
      <c r="A280" s="126" t="str">
        <f t="shared" si="214"/>
        <v/>
      </c>
      <c r="B280" s="304" t="str">
        <f t="shared" si="214"/>
        <v/>
      </c>
      <c r="C280" s="388" t="str">
        <f t="shared" si="215"/>
        <v/>
      </c>
      <c r="D280" s="281"/>
      <c r="E280" s="368"/>
      <c r="F280" s="368"/>
      <c r="G280" s="368"/>
      <c r="H280" s="368"/>
      <c r="I280" s="368"/>
      <c r="J280" s="368"/>
      <c r="K280" s="368"/>
      <c r="L280" s="368"/>
      <c r="M280" s="368"/>
      <c r="N280" s="368"/>
      <c r="O280" s="368"/>
      <c r="P280" s="368"/>
      <c r="Q280" s="368"/>
      <c r="R280" s="368"/>
      <c r="S280" s="368"/>
      <c r="T280" s="368"/>
      <c r="U280" s="368"/>
      <c r="V280" s="368"/>
      <c r="W280" s="368"/>
      <c r="X280" s="368"/>
      <c r="Y280" s="368"/>
      <c r="Z280" s="368"/>
      <c r="AA280" s="368"/>
      <c r="AB280" s="368"/>
      <c r="AC280" s="368"/>
      <c r="AD280" s="368"/>
      <c r="AE280" s="368"/>
      <c r="AF280" s="368"/>
      <c r="AG280" s="368"/>
      <c r="AH280" s="368"/>
      <c r="AI280" s="131"/>
      <c r="AJ280" s="130"/>
      <c r="AN280" s="98"/>
    </row>
    <row r="281" spans="1:40" s="93" customFormat="1">
      <c r="A281" s="126" t="str">
        <f t="shared" si="214"/>
        <v/>
      </c>
      <c r="B281" s="304" t="str">
        <f t="shared" si="214"/>
        <v/>
      </c>
      <c r="C281" s="388" t="str">
        <f t="shared" si="215"/>
        <v/>
      </c>
      <c r="D281" s="281"/>
      <c r="E281" s="368"/>
      <c r="F281" s="368"/>
      <c r="G281" s="368"/>
      <c r="H281" s="368"/>
      <c r="I281" s="368"/>
      <c r="J281" s="368"/>
      <c r="K281" s="368"/>
      <c r="L281" s="368"/>
      <c r="M281" s="368"/>
      <c r="N281" s="368"/>
      <c r="O281" s="368"/>
      <c r="P281" s="368"/>
      <c r="Q281" s="368"/>
      <c r="R281" s="368"/>
      <c r="S281" s="368"/>
      <c r="T281" s="368"/>
      <c r="U281" s="368"/>
      <c r="V281" s="368"/>
      <c r="W281" s="368"/>
      <c r="X281" s="368"/>
      <c r="Y281" s="368"/>
      <c r="Z281" s="368"/>
      <c r="AA281" s="368"/>
      <c r="AB281" s="368"/>
      <c r="AC281" s="368"/>
      <c r="AD281" s="368"/>
      <c r="AE281" s="368"/>
      <c r="AF281" s="368"/>
      <c r="AG281" s="368"/>
      <c r="AH281" s="368"/>
      <c r="AI281" s="131"/>
      <c r="AJ281" s="130"/>
      <c r="AN281" s="98"/>
    </row>
    <row r="282" spans="1:40" s="93" customFormat="1">
      <c r="A282" s="126" t="str">
        <f t="shared" si="214"/>
        <v/>
      </c>
      <c r="B282" s="304" t="str">
        <f t="shared" si="214"/>
        <v/>
      </c>
      <c r="C282" s="388" t="str">
        <f t="shared" si="215"/>
        <v/>
      </c>
      <c r="D282" s="281"/>
      <c r="E282" s="368"/>
      <c r="F282" s="368"/>
      <c r="G282" s="368"/>
      <c r="H282" s="368"/>
      <c r="I282" s="368"/>
      <c r="J282" s="368"/>
      <c r="K282" s="368"/>
      <c r="L282" s="368"/>
      <c r="M282" s="368"/>
      <c r="N282" s="368"/>
      <c r="O282" s="368"/>
      <c r="P282" s="368"/>
      <c r="Q282" s="368"/>
      <c r="R282" s="368"/>
      <c r="S282" s="368"/>
      <c r="T282" s="368"/>
      <c r="U282" s="368"/>
      <c r="V282" s="368"/>
      <c r="W282" s="368"/>
      <c r="X282" s="368"/>
      <c r="Y282" s="368"/>
      <c r="Z282" s="368"/>
      <c r="AA282" s="368"/>
      <c r="AB282" s="368"/>
      <c r="AC282" s="368"/>
      <c r="AD282" s="368"/>
      <c r="AE282" s="368"/>
      <c r="AF282" s="368"/>
      <c r="AG282" s="368"/>
      <c r="AH282" s="368"/>
      <c r="AI282" s="131"/>
      <c r="AJ282" s="130"/>
      <c r="AN282" s="98"/>
    </row>
    <row r="283" spans="1:40" s="93" customFormat="1">
      <c r="A283" s="126" t="str">
        <f t="shared" si="214"/>
        <v/>
      </c>
      <c r="B283" s="304" t="str">
        <f t="shared" si="214"/>
        <v/>
      </c>
      <c r="C283" s="388" t="str">
        <f t="shared" si="215"/>
        <v/>
      </c>
      <c r="D283" s="281"/>
      <c r="E283" s="368"/>
      <c r="F283" s="368"/>
      <c r="G283" s="368"/>
      <c r="H283" s="368"/>
      <c r="I283" s="368"/>
      <c r="J283" s="368"/>
      <c r="K283" s="368"/>
      <c r="L283" s="368"/>
      <c r="M283" s="368"/>
      <c r="N283" s="368"/>
      <c r="O283" s="368"/>
      <c r="P283" s="368"/>
      <c r="Q283" s="368"/>
      <c r="R283" s="368"/>
      <c r="S283" s="368"/>
      <c r="T283" s="368"/>
      <c r="U283" s="368"/>
      <c r="V283" s="368"/>
      <c r="W283" s="368"/>
      <c r="X283" s="368"/>
      <c r="Y283" s="368"/>
      <c r="Z283" s="368"/>
      <c r="AA283" s="368"/>
      <c r="AB283" s="368"/>
      <c r="AC283" s="368"/>
      <c r="AD283" s="368"/>
      <c r="AE283" s="368"/>
      <c r="AF283" s="368"/>
      <c r="AG283" s="368"/>
      <c r="AH283" s="368"/>
      <c r="AI283" s="131"/>
      <c r="AJ283" s="130"/>
      <c r="AN283" s="98"/>
    </row>
    <row r="284" spans="1:40" s="92" customFormat="1">
      <c r="A284" s="126" t="str">
        <f t="shared" si="214"/>
        <v/>
      </c>
      <c r="B284" s="304" t="str">
        <f t="shared" si="214"/>
        <v/>
      </c>
      <c r="C284" s="388" t="str">
        <f t="shared" si="215"/>
        <v/>
      </c>
      <c r="D284" s="281"/>
      <c r="E284" s="368"/>
      <c r="F284" s="368"/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68"/>
      <c r="R284" s="368"/>
      <c r="S284" s="368"/>
      <c r="T284" s="368"/>
      <c r="U284" s="368"/>
      <c r="V284" s="368"/>
      <c r="W284" s="368"/>
      <c r="X284" s="368"/>
      <c r="Y284" s="368"/>
      <c r="Z284" s="368"/>
      <c r="AA284" s="368"/>
      <c r="AB284" s="368"/>
      <c r="AC284" s="368"/>
      <c r="AD284" s="368"/>
      <c r="AE284" s="368"/>
      <c r="AF284" s="368"/>
      <c r="AG284" s="368"/>
      <c r="AH284" s="368"/>
    </row>
    <row r="285" spans="1:40" s="92" customFormat="1">
      <c r="A285" s="126" t="str">
        <f t="shared" si="214"/>
        <v/>
      </c>
      <c r="B285" s="304" t="str">
        <f t="shared" si="214"/>
        <v/>
      </c>
      <c r="C285" s="388" t="str">
        <f t="shared" si="215"/>
        <v/>
      </c>
      <c r="D285" s="281"/>
      <c r="E285" s="368"/>
      <c r="F285" s="368"/>
      <c r="G285" s="368"/>
      <c r="H285" s="368"/>
      <c r="I285" s="368"/>
      <c r="J285" s="368"/>
      <c r="K285" s="368"/>
      <c r="L285" s="368"/>
      <c r="M285" s="368"/>
      <c r="N285" s="368"/>
      <c r="O285" s="368"/>
      <c r="P285" s="368"/>
      <c r="Q285" s="368"/>
      <c r="R285" s="368"/>
      <c r="S285" s="368"/>
      <c r="T285" s="368"/>
      <c r="U285" s="368"/>
      <c r="V285" s="368"/>
      <c r="W285" s="368"/>
      <c r="X285" s="368"/>
      <c r="Y285" s="368"/>
      <c r="Z285" s="368"/>
      <c r="AA285" s="368"/>
      <c r="AB285" s="368"/>
      <c r="AC285" s="368"/>
      <c r="AD285" s="368"/>
      <c r="AE285" s="368"/>
      <c r="AF285" s="368"/>
      <c r="AG285" s="368"/>
      <c r="AH285" s="368"/>
    </row>
    <row r="286" spans="1:40" s="92" customFormat="1">
      <c r="A286" s="126" t="str">
        <f t="shared" si="214"/>
        <v/>
      </c>
      <c r="B286" s="304" t="str">
        <f t="shared" si="214"/>
        <v/>
      </c>
      <c r="C286" s="388" t="str">
        <f t="shared" si="215"/>
        <v/>
      </c>
      <c r="D286" s="281"/>
      <c r="E286" s="368"/>
      <c r="F286" s="368"/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68"/>
      <c r="R286" s="368"/>
      <c r="S286" s="368"/>
      <c r="T286" s="368"/>
      <c r="U286" s="368"/>
      <c r="V286" s="368"/>
      <c r="W286" s="368"/>
      <c r="X286" s="368"/>
      <c r="Y286" s="368"/>
      <c r="Z286" s="368"/>
      <c r="AA286" s="368"/>
      <c r="AB286" s="368"/>
      <c r="AC286" s="368"/>
      <c r="AD286" s="368"/>
      <c r="AE286" s="368"/>
      <c r="AF286" s="368"/>
      <c r="AG286" s="368"/>
      <c r="AH286" s="368"/>
    </row>
    <row r="287" spans="1:40" s="93" customFormat="1">
      <c r="A287" s="137" t="str">
        <f t="shared" si="214"/>
        <v/>
      </c>
      <c r="B287" s="309" t="str">
        <f t="shared" si="214"/>
        <v/>
      </c>
      <c r="C287" s="389" t="str">
        <f t="shared" si="215"/>
        <v/>
      </c>
      <c r="D287" s="287"/>
      <c r="E287" s="386"/>
      <c r="F287" s="386"/>
      <c r="G287" s="386"/>
      <c r="H287" s="386"/>
      <c r="I287" s="386"/>
      <c r="J287" s="386"/>
      <c r="K287" s="386"/>
      <c r="L287" s="386"/>
      <c r="M287" s="386"/>
      <c r="N287" s="386"/>
      <c r="O287" s="386"/>
      <c r="P287" s="386"/>
      <c r="Q287" s="386"/>
      <c r="R287" s="386"/>
      <c r="S287" s="386"/>
      <c r="T287" s="386"/>
      <c r="U287" s="386"/>
      <c r="V287" s="386"/>
      <c r="W287" s="386"/>
      <c r="X287" s="386"/>
      <c r="Y287" s="386"/>
      <c r="Z287" s="386"/>
      <c r="AA287" s="386"/>
      <c r="AB287" s="386"/>
      <c r="AC287" s="386"/>
      <c r="AD287" s="386"/>
      <c r="AE287" s="386"/>
      <c r="AF287" s="386"/>
      <c r="AG287" s="386"/>
      <c r="AH287" s="386"/>
      <c r="AI287" s="131"/>
      <c r="AJ287" s="130"/>
      <c r="AN287" s="98"/>
    </row>
    <row r="288" spans="1:40" s="93" customFormat="1">
      <c r="A288" s="137" t="s">
        <v>119</v>
      </c>
      <c r="B288" s="309" t="s">
        <v>255</v>
      </c>
      <c r="C288" s="389" t="s">
        <v>4</v>
      </c>
      <c r="D288" s="389" t="s">
        <v>8</v>
      </c>
      <c r="E288" s="390"/>
      <c r="F288" s="390"/>
      <c r="G288" s="390"/>
      <c r="H288" s="390"/>
      <c r="I288" s="390"/>
      <c r="J288" s="390"/>
      <c r="K288" s="390"/>
      <c r="L288" s="390"/>
      <c r="M288" s="390"/>
      <c r="N288" s="390"/>
      <c r="O288" s="390"/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  <c r="AA288" s="390"/>
      <c r="AB288" s="390"/>
      <c r="AC288" s="390"/>
      <c r="AD288" s="390"/>
      <c r="AE288" s="390"/>
      <c r="AF288" s="390"/>
      <c r="AG288" s="390"/>
      <c r="AH288" s="390"/>
      <c r="AI288" s="131"/>
      <c r="AJ288" s="130"/>
      <c r="AN288" s="98"/>
    </row>
    <row r="289" spans="1:40" s="107" customFormat="1" ht="19.5" customHeight="1">
      <c r="A289" s="106"/>
      <c r="B289" s="107" t="s">
        <v>223</v>
      </c>
    </row>
    <row r="290" spans="1:40" s="9" customFormat="1" ht="11.25" customHeight="1">
      <c r="A290" s="470" t="s">
        <v>132</v>
      </c>
      <c r="B290" s="472" t="s">
        <v>248</v>
      </c>
      <c r="C290" s="468" t="s">
        <v>0</v>
      </c>
      <c r="D290" s="468" t="s">
        <v>62</v>
      </c>
      <c r="E290" s="41" t="str">
        <f t="shared" ref="E290:AH290" si="216">IF(G$82="","",G$82)</f>
        <v/>
      </c>
      <c r="F290" s="41" t="str">
        <f t="shared" si="216"/>
        <v/>
      </c>
      <c r="G290" s="41" t="str">
        <f t="shared" si="216"/>
        <v/>
      </c>
      <c r="H290" s="41" t="str">
        <f t="shared" si="216"/>
        <v/>
      </c>
      <c r="I290" s="41" t="str">
        <f t="shared" si="216"/>
        <v/>
      </c>
      <c r="J290" s="41" t="str">
        <f t="shared" si="216"/>
        <v/>
      </c>
      <c r="K290" s="41" t="str">
        <f t="shared" si="216"/>
        <v/>
      </c>
      <c r="L290" s="41" t="str">
        <f t="shared" si="216"/>
        <v/>
      </c>
      <c r="M290" s="41" t="str">
        <f t="shared" si="216"/>
        <v/>
      </c>
      <c r="N290" s="41" t="str">
        <f t="shared" si="216"/>
        <v/>
      </c>
      <c r="O290" s="41" t="str">
        <f t="shared" si="216"/>
        <v/>
      </c>
      <c r="P290" s="41" t="str">
        <f t="shared" si="216"/>
        <v/>
      </c>
      <c r="Q290" s="41" t="str">
        <f t="shared" si="216"/>
        <v/>
      </c>
      <c r="R290" s="41" t="str">
        <f t="shared" si="216"/>
        <v/>
      </c>
      <c r="S290" s="41" t="str">
        <f t="shared" si="216"/>
        <v/>
      </c>
      <c r="T290" s="41" t="str">
        <f t="shared" si="216"/>
        <v/>
      </c>
      <c r="U290" s="41" t="str">
        <f t="shared" si="216"/>
        <v/>
      </c>
      <c r="V290" s="41" t="str">
        <f t="shared" si="216"/>
        <v/>
      </c>
      <c r="W290" s="41" t="str">
        <f t="shared" si="216"/>
        <v/>
      </c>
      <c r="X290" s="41" t="str">
        <f t="shared" si="216"/>
        <v/>
      </c>
      <c r="Y290" s="41" t="str">
        <f t="shared" si="216"/>
        <v/>
      </c>
      <c r="Z290" s="41" t="str">
        <f t="shared" si="216"/>
        <v/>
      </c>
      <c r="AA290" s="41" t="str">
        <f t="shared" si="216"/>
        <v/>
      </c>
      <c r="AB290" s="41" t="str">
        <f t="shared" si="216"/>
        <v/>
      </c>
      <c r="AC290" s="41" t="str">
        <f t="shared" si="216"/>
        <v/>
      </c>
      <c r="AD290" s="41" t="str">
        <f t="shared" si="216"/>
        <v/>
      </c>
      <c r="AE290" s="41" t="str">
        <f t="shared" si="216"/>
        <v/>
      </c>
      <c r="AF290" s="41" t="str">
        <f t="shared" si="216"/>
        <v/>
      </c>
      <c r="AG290" s="41" t="str">
        <f t="shared" si="216"/>
        <v/>
      </c>
      <c r="AH290" s="41" t="str">
        <f t="shared" si="216"/>
        <v/>
      </c>
    </row>
    <row r="291" spans="1:40" s="9" customFormat="1" ht="11.25" customHeight="1">
      <c r="A291" s="475"/>
      <c r="B291" s="473"/>
      <c r="C291" s="469"/>
      <c r="D291" s="469"/>
      <c r="E291" s="38" t="str">
        <f t="shared" ref="E291:AH291" si="217">IF(G$83="","",G$83)</f>
        <v/>
      </c>
      <c r="F291" s="38" t="str">
        <f t="shared" si="217"/>
        <v/>
      </c>
      <c r="G291" s="38" t="str">
        <f t="shared" si="217"/>
        <v/>
      </c>
      <c r="H291" s="38" t="str">
        <f t="shared" si="217"/>
        <v/>
      </c>
      <c r="I291" s="38" t="str">
        <f t="shared" si="217"/>
        <v/>
      </c>
      <c r="J291" s="38" t="str">
        <f t="shared" si="217"/>
        <v/>
      </c>
      <c r="K291" s="38" t="str">
        <f t="shared" si="217"/>
        <v/>
      </c>
      <c r="L291" s="38" t="str">
        <f t="shared" si="217"/>
        <v/>
      </c>
      <c r="M291" s="38" t="str">
        <f t="shared" si="217"/>
        <v/>
      </c>
      <c r="N291" s="38" t="str">
        <f t="shared" si="217"/>
        <v/>
      </c>
      <c r="O291" s="38" t="str">
        <f t="shared" si="217"/>
        <v/>
      </c>
      <c r="P291" s="38" t="str">
        <f t="shared" si="217"/>
        <v/>
      </c>
      <c r="Q291" s="38" t="str">
        <f t="shared" si="217"/>
        <v/>
      </c>
      <c r="R291" s="38" t="str">
        <f t="shared" si="217"/>
        <v/>
      </c>
      <c r="S291" s="38" t="str">
        <f t="shared" si="217"/>
        <v/>
      </c>
      <c r="T291" s="38" t="str">
        <f t="shared" si="217"/>
        <v/>
      </c>
      <c r="U291" s="38" t="str">
        <f t="shared" si="217"/>
        <v/>
      </c>
      <c r="V291" s="38" t="str">
        <f t="shared" si="217"/>
        <v/>
      </c>
      <c r="W291" s="38" t="str">
        <f t="shared" si="217"/>
        <v/>
      </c>
      <c r="X291" s="38" t="str">
        <f t="shared" si="217"/>
        <v/>
      </c>
      <c r="Y291" s="38" t="str">
        <f t="shared" si="217"/>
        <v/>
      </c>
      <c r="Z291" s="38" t="str">
        <f t="shared" si="217"/>
        <v/>
      </c>
      <c r="AA291" s="38" t="str">
        <f t="shared" si="217"/>
        <v/>
      </c>
      <c r="AB291" s="38" t="str">
        <f t="shared" si="217"/>
        <v/>
      </c>
      <c r="AC291" s="38" t="str">
        <f t="shared" si="217"/>
        <v/>
      </c>
      <c r="AD291" s="38" t="str">
        <f t="shared" si="217"/>
        <v/>
      </c>
      <c r="AE291" s="38" t="str">
        <f t="shared" si="217"/>
        <v/>
      </c>
      <c r="AF291" s="38" t="str">
        <f t="shared" si="217"/>
        <v/>
      </c>
      <c r="AG291" s="38" t="str">
        <f t="shared" si="217"/>
        <v/>
      </c>
      <c r="AH291" s="38" t="str">
        <f t="shared" si="217"/>
        <v/>
      </c>
    </row>
    <row r="292" spans="1:40" s="93" customFormat="1">
      <c r="A292" s="132" t="str">
        <f>IF(A278="","",A278)</f>
        <v/>
      </c>
      <c r="B292" s="299" t="str">
        <f t="shared" ref="A292:D293" si="218">IF(B278="","",B278)</f>
        <v/>
      </c>
      <c r="C292" s="387" t="str">
        <f>IF(C278="","",C278)</f>
        <v/>
      </c>
      <c r="D292" s="391" t="str">
        <f>IF(D278="","",D278)</f>
        <v/>
      </c>
      <c r="E292" s="367"/>
      <c r="F292" s="367"/>
      <c r="G292" s="367"/>
      <c r="H292" s="367"/>
      <c r="I292" s="367"/>
      <c r="J292" s="367"/>
      <c r="K292" s="367"/>
      <c r="L292" s="367"/>
      <c r="M292" s="367"/>
      <c r="N292" s="367"/>
      <c r="O292" s="367"/>
      <c r="P292" s="367"/>
      <c r="Q292" s="367"/>
      <c r="R292" s="367"/>
      <c r="S292" s="367"/>
      <c r="T292" s="367"/>
      <c r="U292" s="367"/>
      <c r="V292" s="367"/>
      <c r="W292" s="367"/>
      <c r="X292" s="367"/>
      <c r="Y292" s="367"/>
      <c r="Z292" s="367"/>
      <c r="AA292" s="367"/>
      <c r="AB292" s="367"/>
      <c r="AC292" s="367"/>
      <c r="AD292" s="367"/>
      <c r="AE292" s="367"/>
      <c r="AF292" s="367"/>
      <c r="AG292" s="367"/>
      <c r="AH292" s="367"/>
      <c r="AI292" s="131"/>
      <c r="AJ292" s="130"/>
      <c r="AN292" s="98"/>
    </row>
    <row r="293" spans="1:40" s="93" customFormat="1">
      <c r="A293" s="126" t="str">
        <f t="shared" si="218"/>
        <v/>
      </c>
      <c r="B293" s="304" t="str">
        <f t="shared" si="218"/>
        <v/>
      </c>
      <c r="C293" s="388" t="str">
        <f t="shared" si="218"/>
        <v/>
      </c>
      <c r="D293" s="392" t="str">
        <f t="shared" si="218"/>
        <v/>
      </c>
      <c r="E293" s="368"/>
      <c r="F293" s="368"/>
      <c r="G293" s="368"/>
      <c r="H293" s="368"/>
      <c r="I293" s="368"/>
      <c r="J293" s="368"/>
      <c r="K293" s="368"/>
      <c r="L293" s="368"/>
      <c r="M293" s="368"/>
      <c r="N293" s="368"/>
      <c r="O293" s="368"/>
      <c r="P293" s="368"/>
      <c r="Q293" s="368"/>
      <c r="R293" s="368"/>
      <c r="S293" s="368"/>
      <c r="T293" s="368"/>
      <c r="U293" s="368"/>
      <c r="V293" s="368"/>
      <c r="W293" s="368"/>
      <c r="X293" s="368"/>
      <c r="Y293" s="368"/>
      <c r="Z293" s="368"/>
      <c r="AA293" s="368"/>
      <c r="AB293" s="368"/>
      <c r="AC293" s="368"/>
      <c r="AD293" s="368"/>
      <c r="AE293" s="368"/>
      <c r="AF293" s="368"/>
      <c r="AG293" s="368"/>
      <c r="AH293" s="368"/>
      <c r="AI293" s="131"/>
      <c r="AJ293" s="130"/>
      <c r="AN293" s="98"/>
    </row>
    <row r="294" spans="1:40" s="93" customFormat="1">
      <c r="A294" s="126" t="str">
        <f t="shared" ref="A294:D294" si="219">IF(A280="","",A280)</f>
        <v/>
      </c>
      <c r="B294" s="304" t="str">
        <f t="shared" si="219"/>
        <v/>
      </c>
      <c r="C294" s="388" t="str">
        <f t="shared" si="219"/>
        <v/>
      </c>
      <c r="D294" s="392" t="str">
        <f t="shared" si="219"/>
        <v/>
      </c>
      <c r="E294" s="368"/>
      <c r="F294" s="368"/>
      <c r="G294" s="368"/>
      <c r="H294" s="368"/>
      <c r="I294" s="368"/>
      <c r="J294" s="368"/>
      <c r="K294" s="368"/>
      <c r="L294" s="368"/>
      <c r="M294" s="368"/>
      <c r="N294" s="368"/>
      <c r="O294" s="368"/>
      <c r="P294" s="368"/>
      <c r="Q294" s="368"/>
      <c r="R294" s="368"/>
      <c r="S294" s="368"/>
      <c r="T294" s="368"/>
      <c r="U294" s="368"/>
      <c r="V294" s="368"/>
      <c r="W294" s="368"/>
      <c r="X294" s="368"/>
      <c r="Y294" s="368"/>
      <c r="Z294" s="368"/>
      <c r="AA294" s="368"/>
      <c r="AB294" s="368"/>
      <c r="AC294" s="368"/>
      <c r="AD294" s="368"/>
      <c r="AE294" s="368"/>
      <c r="AF294" s="368"/>
      <c r="AG294" s="368"/>
      <c r="AH294" s="368"/>
      <c r="AI294" s="131"/>
      <c r="AJ294" s="130"/>
      <c r="AN294" s="98"/>
    </row>
    <row r="295" spans="1:40" s="93" customFormat="1">
      <c r="A295" s="126" t="str">
        <f t="shared" ref="A295:D295" si="220">IF(A281="","",A281)</f>
        <v/>
      </c>
      <c r="B295" s="304" t="str">
        <f t="shared" si="220"/>
        <v/>
      </c>
      <c r="C295" s="388" t="str">
        <f t="shared" si="220"/>
        <v/>
      </c>
      <c r="D295" s="392" t="str">
        <f t="shared" si="220"/>
        <v/>
      </c>
      <c r="E295" s="368"/>
      <c r="F295" s="368"/>
      <c r="G295" s="368"/>
      <c r="H295" s="368"/>
      <c r="I295" s="368"/>
      <c r="J295" s="368"/>
      <c r="K295" s="368"/>
      <c r="L295" s="368"/>
      <c r="M295" s="368"/>
      <c r="N295" s="368"/>
      <c r="O295" s="368"/>
      <c r="P295" s="368"/>
      <c r="Q295" s="368"/>
      <c r="R295" s="368"/>
      <c r="S295" s="368"/>
      <c r="T295" s="368"/>
      <c r="U295" s="368"/>
      <c r="V295" s="368"/>
      <c r="W295" s="368"/>
      <c r="X295" s="368"/>
      <c r="Y295" s="368"/>
      <c r="Z295" s="368"/>
      <c r="AA295" s="368"/>
      <c r="AB295" s="368"/>
      <c r="AC295" s="368"/>
      <c r="AD295" s="368"/>
      <c r="AE295" s="368"/>
      <c r="AF295" s="368"/>
      <c r="AG295" s="368"/>
      <c r="AH295" s="368"/>
      <c r="AI295" s="131"/>
      <c r="AJ295" s="130"/>
      <c r="AN295" s="98"/>
    </row>
    <row r="296" spans="1:40" s="93" customFormat="1">
      <c r="A296" s="126" t="str">
        <f t="shared" ref="A296:D296" si="221">IF(A282="","",A282)</f>
        <v/>
      </c>
      <c r="B296" s="304" t="str">
        <f t="shared" si="221"/>
        <v/>
      </c>
      <c r="C296" s="388" t="str">
        <f t="shared" si="221"/>
        <v/>
      </c>
      <c r="D296" s="392" t="str">
        <f t="shared" si="221"/>
        <v/>
      </c>
      <c r="E296" s="368"/>
      <c r="F296" s="368"/>
      <c r="G296" s="368"/>
      <c r="H296" s="368"/>
      <c r="I296" s="368"/>
      <c r="J296" s="368"/>
      <c r="K296" s="368"/>
      <c r="L296" s="368"/>
      <c r="M296" s="368"/>
      <c r="N296" s="368"/>
      <c r="O296" s="368"/>
      <c r="P296" s="368"/>
      <c r="Q296" s="368"/>
      <c r="R296" s="368"/>
      <c r="S296" s="368"/>
      <c r="T296" s="368"/>
      <c r="U296" s="368"/>
      <c r="V296" s="368"/>
      <c r="W296" s="368"/>
      <c r="X296" s="368"/>
      <c r="Y296" s="368"/>
      <c r="Z296" s="368"/>
      <c r="AA296" s="368"/>
      <c r="AB296" s="368"/>
      <c r="AC296" s="368"/>
      <c r="AD296" s="368"/>
      <c r="AE296" s="368"/>
      <c r="AF296" s="368"/>
      <c r="AG296" s="368"/>
      <c r="AH296" s="368"/>
      <c r="AI296" s="131"/>
      <c r="AJ296" s="130"/>
      <c r="AN296" s="98"/>
    </row>
    <row r="297" spans="1:40" s="93" customFormat="1">
      <c r="A297" s="126" t="str">
        <f t="shared" ref="A297:D297" si="222">IF(A283="","",A283)</f>
        <v/>
      </c>
      <c r="B297" s="304" t="str">
        <f t="shared" si="222"/>
        <v/>
      </c>
      <c r="C297" s="388" t="str">
        <f t="shared" si="222"/>
        <v/>
      </c>
      <c r="D297" s="392" t="str">
        <f t="shared" si="222"/>
        <v/>
      </c>
      <c r="E297" s="368"/>
      <c r="F297" s="368"/>
      <c r="G297" s="368"/>
      <c r="H297" s="368"/>
      <c r="I297" s="368"/>
      <c r="J297" s="368"/>
      <c r="K297" s="368"/>
      <c r="L297" s="368"/>
      <c r="M297" s="368"/>
      <c r="N297" s="368"/>
      <c r="O297" s="368"/>
      <c r="P297" s="368"/>
      <c r="Q297" s="368"/>
      <c r="R297" s="368"/>
      <c r="S297" s="368"/>
      <c r="T297" s="368"/>
      <c r="U297" s="368"/>
      <c r="V297" s="368"/>
      <c r="W297" s="368"/>
      <c r="X297" s="368"/>
      <c r="Y297" s="368"/>
      <c r="Z297" s="368"/>
      <c r="AA297" s="368"/>
      <c r="AB297" s="368"/>
      <c r="AC297" s="368"/>
      <c r="AD297" s="368"/>
      <c r="AE297" s="368"/>
      <c r="AF297" s="368"/>
      <c r="AG297" s="368"/>
      <c r="AH297" s="368"/>
      <c r="AI297" s="131"/>
      <c r="AJ297" s="130"/>
      <c r="AN297" s="98"/>
    </row>
    <row r="298" spans="1:40" s="92" customFormat="1">
      <c r="A298" s="126" t="str">
        <f t="shared" ref="A298:D298" si="223">IF(A284="","",A284)</f>
        <v/>
      </c>
      <c r="B298" s="304" t="str">
        <f t="shared" si="223"/>
        <v/>
      </c>
      <c r="C298" s="388" t="str">
        <f t="shared" si="223"/>
        <v/>
      </c>
      <c r="D298" s="392" t="str">
        <f t="shared" si="223"/>
        <v/>
      </c>
      <c r="E298" s="368"/>
      <c r="F298" s="368"/>
      <c r="G298" s="368"/>
      <c r="H298" s="368"/>
      <c r="I298" s="368"/>
      <c r="J298" s="368"/>
      <c r="K298" s="368"/>
      <c r="L298" s="368"/>
      <c r="M298" s="368"/>
      <c r="N298" s="368"/>
      <c r="O298" s="368"/>
      <c r="P298" s="368"/>
      <c r="Q298" s="368"/>
      <c r="R298" s="368"/>
      <c r="S298" s="368"/>
      <c r="T298" s="368"/>
      <c r="U298" s="368"/>
      <c r="V298" s="368"/>
      <c r="W298" s="368"/>
      <c r="X298" s="368"/>
      <c r="Y298" s="368"/>
      <c r="Z298" s="368"/>
      <c r="AA298" s="368"/>
      <c r="AB298" s="368"/>
      <c r="AC298" s="368"/>
      <c r="AD298" s="368"/>
      <c r="AE298" s="368"/>
      <c r="AF298" s="368"/>
      <c r="AG298" s="368"/>
      <c r="AH298" s="368"/>
    </row>
    <row r="299" spans="1:40" s="92" customFormat="1">
      <c r="A299" s="126" t="str">
        <f t="shared" ref="A299:D299" si="224">IF(A285="","",A285)</f>
        <v/>
      </c>
      <c r="B299" s="304" t="str">
        <f t="shared" si="224"/>
        <v/>
      </c>
      <c r="C299" s="388" t="str">
        <f t="shared" si="224"/>
        <v/>
      </c>
      <c r="D299" s="392" t="str">
        <f t="shared" si="224"/>
        <v/>
      </c>
      <c r="E299" s="368"/>
      <c r="F299" s="368"/>
      <c r="G299" s="368"/>
      <c r="H299" s="368"/>
      <c r="I299" s="368"/>
      <c r="J299" s="368"/>
      <c r="K299" s="368"/>
      <c r="L299" s="368"/>
      <c r="M299" s="368"/>
      <c r="N299" s="368"/>
      <c r="O299" s="368"/>
      <c r="P299" s="368"/>
      <c r="Q299" s="368"/>
      <c r="R299" s="368"/>
      <c r="S299" s="368"/>
      <c r="T299" s="368"/>
      <c r="U299" s="368"/>
      <c r="V299" s="368"/>
      <c r="W299" s="368"/>
      <c r="X299" s="368"/>
      <c r="Y299" s="368"/>
      <c r="Z299" s="368"/>
      <c r="AA299" s="368"/>
      <c r="AB299" s="368"/>
      <c r="AC299" s="368"/>
      <c r="AD299" s="368"/>
      <c r="AE299" s="368"/>
      <c r="AF299" s="368"/>
      <c r="AG299" s="368"/>
      <c r="AH299" s="368"/>
    </row>
    <row r="300" spans="1:40" s="92" customFormat="1">
      <c r="A300" s="126" t="str">
        <f t="shared" ref="A300:D300" si="225">IF(A286="","",A286)</f>
        <v/>
      </c>
      <c r="B300" s="304" t="str">
        <f t="shared" si="225"/>
        <v/>
      </c>
      <c r="C300" s="388" t="str">
        <f t="shared" si="225"/>
        <v/>
      </c>
      <c r="D300" s="392" t="str">
        <f t="shared" si="225"/>
        <v/>
      </c>
      <c r="E300" s="368"/>
      <c r="F300" s="368"/>
      <c r="G300" s="368"/>
      <c r="H300" s="368"/>
      <c r="I300" s="368"/>
      <c r="J300" s="368"/>
      <c r="K300" s="368"/>
      <c r="L300" s="368"/>
      <c r="M300" s="368"/>
      <c r="N300" s="368"/>
      <c r="O300" s="368"/>
      <c r="P300" s="368"/>
      <c r="Q300" s="368"/>
      <c r="R300" s="368"/>
      <c r="S300" s="368"/>
      <c r="T300" s="368"/>
      <c r="U300" s="368"/>
      <c r="V300" s="368"/>
      <c r="W300" s="368"/>
      <c r="X300" s="368"/>
      <c r="Y300" s="368"/>
      <c r="Z300" s="368"/>
      <c r="AA300" s="368"/>
      <c r="AB300" s="368"/>
      <c r="AC300" s="368"/>
      <c r="AD300" s="368"/>
      <c r="AE300" s="368"/>
      <c r="AF300" s="368"/>
      <c r="AG300" s="368"/>
      <c r="AH300" s="368"/>
    </row>
    <row r="301" spans="1:40" s="93" customFormat="1">
      <c r="A301" s="137" t="str">
        <f t="shared" ref="A301:D301" si="226">IF(A287="","",A287)</f>
        <v/>
      </c>
      <c r="B301" s="309" t="str">
        <f t="shared" si="226"/>
        <v/>
      </c>
      <c r="C301" s="389" t="str">
        <f t="shared" si="226"/>
        <v/>
      </c>
      <c r="D301" s="393" t="str">
        <f t="shared" si="226"/>
        <v/>
      </c>
      <c r="E301" s="386"/>
      <c r="F301" s="386"/>
      <c r="G301" s="386"/>
      <c r="H301" s="386"/>
      <c r="I301" s="386"/>
      <c r="J301" s="386"/>
      <c r="K301" s="386"/>
      <c r="L301" s="386"/>
      <c r="M301" s="386"/>
      <c r="N301" s="386"/>
      <c r="O301" s="386"/>
      <c r="P301" s="386"/>
      <c r="Q301" s="386"/>
      <c r="R301" s="386"/>
      <c r="S301" s="386"/>
      <c r="T301" s="386"/>
      <c r="U301" s="386"/>
      <c r="V301" s="386"/>
      <c r="W301" s="386"/>
      <c r="X301" s="386"/>
      <c r="Y301" s="386"/>
      <c r="Z301" s="386"/>
      <c r="AA301" s="386"/>
      <c r="AB301" s="386"/>
      <c r="AC301" s="386"/>
      <c r="AD301" s="386"/>
      <c r="AE301" s="386"/>
      <c r="AF301" s="386"/>
      <c r="AG301" s="386"/>
      <c r="AH301" s="386"/>
      <c r="AI301" s="131"/>
      <c r="AJ301" s="130"/>
      <c r="AN301" s="98"/>
    </row>
    <row r="302" spans="1:40" s="93" customFormat="1">
      <c r="A302" s="137" t="s">
        <v>115</v>
      </c>
      <c r="B302" s="309" t="s">
        <v>255</v>
      </c>
      <c r="C302" s="389" t="s">
        <v>4</v>
      </c>
      <c r="D302" s="389" t="s">
        <v>8</v>
      </c>
      <c r="E302" s="390"/>
      <c r="F302" s="390"/>
      <c r="G302" s="390"/>
      <c r="H302" s="390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390"/>
      <c r="U302" s="390"/>
      <c r="V302" s="390"/>
      <c r="W302" s="390"/>
      <c r="X302" s="390"/>
      <c r="Y302" s="390"/>
      <c r="Z302" s="390"/>
      <c r="AA302" s="390"/>
      <c r="AB302" s="390"/>
      <c r="AC302" s="390"/>
      <c r="AD302" s="390"/>
      <c r="AE302" s="390"/>
      <c r="AF302" s="390"/>
      <c r="AG302" s="390"/>
      <c r="AH302" s="390"/>
      <c r="AI302" s="131"/>
      <c r="AJ302" s="130"/>
      <c r="AN302" s="98"/>
    </row>
    <row r="303" spans="1:40" s="107" customFormat="1" ht="19.5" customHeight="1">
      <c r="A303" s="106"/>
      <c r="B303" s="107" t="s">
        <v>224</v>
      </c>
    </row>
    <row r="304" spans="1:40" s="9" customFormat="1">
      <c r="A304" s="470" t="s">
        <v>23</v>
      </c>
      <c r="B304" s="472" t="s">
        <v>225</v>
      </c>
      <c r="C304" s="468" t="s">
        <v>0</v>
      </c>
      <c r="D304" s="41" t="str">
        <f t="shared" ref="D304:AG304" si="227">IF(G$82="","",G$82)</f>
        <v/>
      </c>
      <c r="E304" s="41" t="str">
        <f t="shared" si="227"/>
        <v/>
      </c>
      <c r="F304" s="41" t="str">
        <f t="shared" si="227"/>
        <v/>
      </c>
      <c r="G304" s="41" t="str">
        <f t="shared" si="227"/>
        <v/>
      </c>
      <c r="H304" s="41" t="str">
        <f t="shared" si="227"/>
        <v/>
      </c>
      <c r="I304" s="41" t="str">
        <f t="shared" si="227"/>
        <v/>
      </c>
      <c r="J304" s="41" t="str">
        <f t="shared" si="227"/>
        <v/>
      </c>
      <c r="K304" s="41" t="str">
        <f t="shared" si="227"/>
        <v/>
      </c>
      <c r="L304" s="41" t="str">
        <f t="shared" si="227"/>
        <v/>
      </c>
      <c r="M304" s="41" t="str">
        <f t="shared" si="227"/>
        <v/>
      </c>
      <c r="N304" s="41" t="str">
        <f t="shared" si="227"/>
        <v/>
      </c>
      <c r="O304" s="41" t="str">
        <f t="shared" si="227"/>
        <v/>
      </c>
      <c r="P304" s="41" t="str">
        <f t="shared" si="227"/>
        <v/>
      </c>
      <c r="Q304" s="41" t="str">
        <f t="shared" si="227"/>
        <v/>
      </c>
      <c r="R304" s="41" t="str">
        <f t="shared" si="227"/>
        <v/>
      </c>
      <c r="S304" s="41" t="str">
        <f t="shared" si="227"/>
        <v/>
      </c>
      <c r="T304" s="41" t="str">
        <f t="shared" si="227"/>
        <v/>
      </c>
      <c r="U304" s="41" t="str">
        <f t="shared" si="227"/>
        <v/>
      </c>
      <c r="V304" s="41" t="str">
        <f t="shared" si="227"/>
        <v/>
      </c>
      <c r="W304" s="41" t="str">
        <f t="shared" si="227"/>
        <v/>
      </c>
      <c r="X304" s="41" t="str">
        <f t="shared" si="227"/>
        <v/>
      </c>
      <c r="Y304" s="41" t="str">
        <f t="shared" si="227"/>
        <v/>
      </c>
      <c r="Z304" s="41" t="str">
        <f t="shared" si="227"/>
        <v/>
      </c>
      <c r="AA304" s="41" t="str">
        <f t="shared" si="227"/>
        <v/>
      </c>
      <c r="AB304" s="41" t="str">
        <f t="shared" si="227"/>
        <v/>
      </c>
      <c r="AC304" s="41" t="str">
        <f t="shared" si="227"/>
        <v/>
      </c>
      <c r="AD304" s="41" t="str">
        <f t="shared" si="227"/>
        <v/>
      </c>
      <c r="AE304" s="41" t="str">
        <f t="shared" si="227"/>
        <v/>
      </c>
      <c r="AF304" s="41" t="str">
        <f t="shared" si="227"/>
        <v/>
      </c>
      <c r="AG304" s="41" t="str">
        <f t="shared" si="227"/>
        <v/>
      </c>
    </row>
    <row r="305" spans="1:40" s="9" customFormat="1">
      <c r="A305" s="471"/>
      <c r="B305" s="473"/>
      <c r="C305" s="474"/>
      <c r="D305" s="38" t="str">
        <f t="shared" ref="D305:AG305" si="228">IF(G$83="","",G$83)</f>
        <v/>
      </c>
      <c r="E305" s="38" t="str">
        <f t="shared" si="228"/>
        <v/>
      </c>
      <c r="F305" s="38" t="str">
        <f t="shared" si="228"/>
        <v/>
      </c>
      <c r="G305" s="38" t="str">
        <f t="shared" si="228"/>
        <v/>
      </c>
      <c r="H305" s="38" t="str">
        <f t="shared" si="228"/>
        <v/>
      </c>
      <c r="I305" s="38" t="str">
        <f t="shared" si="228"/>
        <v/>
      </c>
      <c r="J305" s="38" t="str">
        <f t="shared" si="228"/>
        <v/>
      </c>
      <c r="K305" s="38" t="str">
        <f t="shared" si="228"/>
        <v/>
      </c>
      <c r="L305" s="38" t="str">
        <f t="shared" si="228"/>
        <v/>
      </c>
      <c r="M305" s="38" t="str">
        <f t="shared" si="228"/>
        <v/>
      </c>
      <c r="N305" s="38" t="str">
        <f t="shared" si="228"/>
        <v/>
      </c>
      <c r="O305" s="38" t="str">
        <f t="shared" si="228"/>
        <v/>
      </c>
      <c r="P305" s="38" t="str">
        <f t="shared" si="228"/>
        <v/>
      </c>
      <c r="Q305" s="38" t="str">
        <f t="shared" si="228"/>
        <v/>
      </c>
      <c r="R305" s="38" t="str">
        <f t="shared" si="228"/>
        <v/>
      </c>
      <c r="S305" s="38" t="str">
        <f t="shared" si="228"/>
        <v/>
      </c>
      <c r="T305" s="38" t="str">
        <f t="shared" si="228"/>
        <v/>
      </c>
      <c r="U305" s="38" t="str">
        <f t="shared" si="228"/>
        <v/>
      </c>
      <c r="V305" s="38" t="str">
        <f t="shared" si="228"/>
        <v/>
      </c>
      <c r="W305" s="38" t="str">
        <f t="shared" si="228"/>
        <v/>
      </c>
      <c r="X305" s="38" t="str">
        <f t="shared" si="228"/>
        <v/>
      </c>
      <c r="Y305" s="38" t="str">
        <f t="shared" si="228"/>
        <v/>
      </c>
      <c r="Z305" s="38" t="str">
        <f t="shared" si="228"/>
        <v/>
      </c>
      <c r="AA305" s="38" t="str">
        <f t="shared" si="228"/>
        <v/>
      </c>
      <c r="AB305" s="38" t="str">
        <f t="shared" si="228"/>
        <v/>
      </c>
      <c r="AC305" s="38" t="str">
        <f t="shared" si="228"/>
        <v/>
      </c>
      <c r="AD305" s="38" t="str">
        <f t="shared" si="228"/>
        <v/>
      </c>
      <c r="AE305" s="38" t="str">
        <f t="shared" si="228"/>
        <v/>
      </c>
      <c r="AF305" s="38" t="str">
        <f t="shared" si="228"/>
        <v/>
      </c>
      <c r="AG305" s="38" t="str">
        <f t="shared" si="228"/>
        <v/>
      </c>
    </row>
    <row r="306" spans="1:40" s="93" customFormat="1">
      <c r="A306" s="113">
        <v>1</v>
      </c>
      <c r="B306" s="114" t="s">
        <v>226</v>
      </c>
      <c r="C306" s="115" t="s">
        <v>1</v>
      </c>
      <c r="D306" s="116" t="str">
        <f>IF(G$82="","",SUMPRODUCT(D$264:D$273,E$292:E$301))</f>
        <v/>
      </c>
      <c r="E306" s="116" t="str">
        <f t="shared" ref="E306:AG306" si="229">IF(H$82="","",SUMPRODUCT(E$264:E$273,F$292:F$301))</f>
        <v/>
      </c>
      <c r="F306" s="116" t="str">
        <f t="shared" si="229"/>
        <v/>
      </c>
      <c r="G306" s="116" t="str">
        <f t="shared" si="229"/>
        <v/>
      </c>
      <c r="H306" s="116" t="str">
        <f>IF(K$82="","",SUMPRODUCT(H$264:H$273,I$292:I$301))</f>
        <v/>
      </c>
      <c r="I306" s="116" t="str">
        <f t="shared" si="229"/>
        <v/>
      </c>
      <c r="J306" s="116" t="str">
        <f t="shared" si="229"/>
        <v/>
      </c>
      <c r="K306" s="116" t="str">
        <f t="shared" si="229"/>
        <v/>
      </c>
      <c r="L306" s="116" t="str">
        <f t="shared" si="229"/>
        <v/>
      </c>
      <c r="M306" s="116" t="str">
        <f t="shared" si="229"/>
        <v/>
      </c>
      <c r="N306" s="116" t="str">
        <f t="shared" si="229"/>
        <v/>
      </c>
      <c r="O306" s="116" t="str">
        <f t="shared" si="229"/>
        <v/>
      </c>
      <c r="P306" s="116" t="str">
        <f t="shared" si="229"/>
        <v/>
      </c>
      <c r="Q306" s="116" t="str">
        <f t="shared" si="229"/>
        <v/>
      </c>
      <c r="R306" s="116" t="str">
        <f t="shared" si="229"/>
        <v/>
      </c>
      <c r="S306" s="116" t="str">
        <f t="shared" si="229"/>
        <v/>
      </c>
      <c r="T306" s="116" t="str">
        <f t="shared" si="229"/>
        <v/>
      </c>
      <c r="U306" s="116" t="str">
        <f t="shared" si="229"/>
        <v/>
      </c>
      <c r="V306" s="116" t="str">
        <f t="shared" si="229"/>
        <v/>
      </c>
      <c r="W306" s="116" t="str">
        <f t="shared" si="229"/>
        <v/>
      </c>
      <c r="X306" s="116" t="str">
        <f t="shared" si="229"/>
        <v/>
      </c>
      <c r="Y306" s="116" t="str">
        <f t="shared" si="229"/>
        <v/>
      </c>
      <c r="Z306" s="116" t="str">
        <f t="shared" si="229"/>
        <v/>
      </c>
      <c r="AA306" s="116" t="str">
        <f t="shared" si="229"/>
        <v/>
      </c>
      <c r="AB306" s="116" t="str">
        <f t="shared" si="229"/>
        <v/>
      </c>
      <c r="AC306" s="116" t="str">
        <f t="shared" si="229"/>
        <v/>
      </c>
      <c r="AD306" s="116" t="str">
        <f t="shared" si="229"/>
        <v/>
      </c>
      <c r="AE306" s="116" t="str">
        <f t="shared" si="229"/>
        <v/>
      </c>
      <c r="AF306" s="116" t="str">
        <f t="shared" si="229"/>
        <v/>
      </c>
      <c r="AG306" s="116" t="str">
        <f t="shared" si="229"/>
        <v/>
      </c>
    </row>
    <row r="307" spans="1:40" s="93" customFormat="1" ht="22.5">
      <c r="A307" s="117">
        <v>2</v>
      </c>
      <c r="B307" s="118" t="s">
        <v>227</v>
      </c>
      <c r="C307" s="119" t="s">
        <v>1</v>
      </c>
      <c r="D307" s="120" t="str">
        <f>IF(G$82="","",SUM(D$233))</f>
        <v/>
      </c>
      <c r="E307" s="120" t="str">
        <f t="shared" ref="E307:AG307" si="230">IF(H$82="","",SUM(E$233))</f>
        <v/>
      </c>
      <c r="F307" s="120" t="str">
        <f t="shared" si="230"/>
        <v/>
      </c>
      <c r="G307" s="120" t="str">
        <f t="shared" si="230"/>
        <v/>
      </c>
      <c r="H307" s="120" t="str">
        <f t="shared" si="230"/>
        <v/>
      </c>
      <c r="I307" s="120" t="str">
        <f t="shared" si="230"/>
        <v/>
      </c>
      <c r="J307" s="120" t="str">
        <f t="shared" si="230"/>
        <v/>
      </c>
      <c r="K307" s="120" t="str">
        <f t="shared" si="230"/>
        <v/>
      </c>
      <c r="L307" s="120" t="str">
        <f t="shared" si="230"/>
        <v/>
      </c>
      <c r="M307" s="120" t="str">
        <f t="shared" si="230"/>
        <v/>
      </c>
      <c r="N307" s="120" t="str">
        <f t="shared" si="230"/>
        <v/>
      </c>
      <c r="O307" s="120" t="str">
        <f t="shared" si="230"/>
        <v/>
      </c>
      <c r="P307" s="120" t="str">
        <f t="shared" si="230"/>
        <v/>
      </c>
      <c r="Q307" s="120" t="str">
        <f t="shared" si="230"/>
        <v/>
      </c>
      <c r="R307" s="120" t="str">
        <f t="shared" si="230"/>
        <v/>
      </c>
      <c r="S307" s="120" t="str">
        <f t="shared" si="230"/>
        <v/>
      </c>
      <c r="T307" s="120" t="str">
        <f t="shared" si="230"/>
        <v/>
      </c>
      <c r="U307" s="120" t="str">
        <f t="shared" si="230"/>
        <v/>
      </c>
      <c r="V307" s="120" t="str">
        <f t="shared" si="230"/>
        <v/>
      </c>
      <c r="W307" s="120" t="str">
        <f t="shared" si="230"/>
        <v/>
      </c>
      <c r="X307" s="120" t="str">
        <f t="shared" si="230"/>
        <v/>
      </c>
      <c r="Y307" s="120" t="str">
        <f t="shared" si="230"/>
        <v/>
      </c>
      <c r="Z307" s="120" t="str">
        <f t="shared" si="230"/>
        <v/>
      </c>
      <c r="AA307" s="120" t="str">
        <f t="shared" si="230"/>
        <v/>
      </c>
      <c r="AB307" s="120" t="str">
        <f t="shared" si="230"/>
        <v/>
      </c>
      <c r="AC307" s="120" t="str">
        <f t="shared" si="230"/>
        <v/>
      </c>
      <c r="AD307" s="120" t="str">
        <f t="shared" si="230"/>
        <v/>
      </c>
      <c r="AE307" s="120" t="str">
        <f t="shared" si="230"/>
        <v/>
      </c>
      <c r="AF307" s="120" t="str">
        <f t="shared" si="230"/>
        <v/>
      </c>
      <c r="AG307" s="120" t="str">
        <f t="shared" si="230"/>
        <v/>
      </c>
    </row>
    <row r="308" spans="1:40" s="93" customFormat="1">
      <c r="A308" s="394">
        <v>3</v>
      </c>
      <c r="B308" s="395" t="s">
        <v>228</v>
      </c>
      <c r="C308" s="396" t="s">
        <v>83</v>
      </c>
      <c r="D308" s="396" t="str">
        <f>IF(G$82="","",IF(D$306=0,"Nie dotyczy",IF(D$307/D$306&lt;=1,"Tak","Nie")))</f>
        <v/>
      </c>
      <c r="E308" s="396" t="str">
        <f t="shared" ref="E308:AG308" si="231">IF(H$82="","",IF(E$306=0,"Nie dotyczy",IF(E$307/E$306&lt;=1,"Tak","Nie")))</f>
        <v/>
      </c>
      <c r="F308" s="396" t="str">
        <f t="shared" si="231"/>
        <v/>
      </c>
      <c r="G308" s="396" t="str">
        <f t="shared" si="231"/>
        <v/>
      </c>
      <c r="H308" s="396" t="str">
        <f t="shared" si="231"/>
        <v/>
      </c>
      <c r="I308" s="396" t="str">
        <f t="shared" si="231"/>
        <v/>
      </c>
      <c r="J308" s="396" t="str">
        <f t="shared" si="231"/>
        <v/>
      </c>
      <c r="K308" s="396" t="str">
        <f t="shared" si="231"/>
        <v/>
      </c>
      <c r="L308" s="396" t="str">
        <f t="shared" si="231"/>
        <v/>
      </c>
      <c r="M308" s="396" t="str">
        <f t="shared" si="231"/>
        <v/>
      </c>
      <c r="N308" s="396" t="str">
        <f t="shared" si="231"/>
        <v/>
      </c>
      <c r="O308" s="396" t="str">
        <f t="shared" si="231"/>
        <v/>
      </c>
      <c r="P308" s="396" t="str">
        <f t="shared" si="231"/>
        <v/>
      </c>
      <c r="Q308" s="396" t="str">
        <f t="shared" si="231"/>
        <v/>
      </c>
      <c r="R308" s="396" t="str">
        <f t="shared" si="231"/>
        <v/>
      </c>
      <c r="S308" s="396" t="str">
        <f t="shared" si="231"/>
        <v/>
      </c>
      <c r="T308" s="396" t="str">
        <f t="shared" si="231"/>
        <v/>
      </c>
      <c r="U308" s="396" t="str">
        <f t="shared" si="231"/>
        <v/>
      </c>
      <c r="V308" s="396" t="str">
        <f t="shared" si="231"/>
        <v/>
      </c>
      <c r="W308" s="396" t="str">
        <f t="shared" si="231"/>
        <v/>
      </c>
      <c r="X308" s="396" t="str">
        <f t="shared" si="231"/>
        <v/>
      </c>
      <c r="Y308" s="396" t="str">
        <f t="shared" si="231"/>
        <v/>
      </c>
      <c r="Z308" s="396" t="str">
        <f t="shared" si="231"/>
        <v/>
      </c>
      <c r="AA308" s="396" t="str">
        <f t="shared" si="231"/>
        <v/>
      </c>
      <c r="AB308" s="396" t="str">
        <f t="shared" si="231"/>
        <v/>
      </c>
      <c r="AC308" s="396" t="str">
        <f t="shared" si="231"/>
        <v/>
      </c>
      <c r="AD308" s="396" t="str">
        <f t="shared" si="231"/>
        <v/>
      </c>
      <c r="AE308" s="396" t="str">
        <f t="shared" si="231"/>
        <v/>
      </c>
      <c r="AF308" s="396" t="str">
        <f t="shared" si="231"/>
        <v/>
      </c>
      <c r="AG308" s="396" t="str">
        <f t="shared" si="231"/>
        <v/>
      </c>
      <c r="AH308" s="130"/>
      <c r="AI308" s="131"/>
      <c r="AJ308" s="130"/>
      <c r="AN308" s="98"/>
    </row>
    <row r="309" spans="1:40" s="93" customFormat="1">
      <c r="A309" s="126">
        <v>4</v>
      </c>
      <c r="B309" s="304" t="s">
        <v>229</v>
      </c>
      <c r="C309" s="119" t="s">
        <v>1</v>
      </c>
      <c r="D309" s="121" t="str">
        <f>IF(G$82="","",IF(D$308="Nie",D$307-D$306,"Nie dotyczy"))</f>
        <v/>
      </c>
      <c r="E309" s="121" t="str">
        <f t="shared" ref="E309:AG309" si="232">IF(H$82="","",IF(E$308="Nie",E$307-E$306,"Nie dotyczy"))</f>
        <v/>
      </c>
      <c r="F309" s="121" t="str">
        <f t="shared" si="232"/>
        <v/>
      </c>
      <c r="G309" s="121" t="str">
        <f t="shared" si="232"/>
        <v/>
      </c>
      <c r="H309" s="121" t="str">
        <f t="shared" si="232"/>
        <v/>
      </c>
      <c r="I309" s="121" t="str">
        <f t="shared" si="232"/>
        <v/>
      </c>
      <c r="J309" s="121" t="str">
        <f t="shared" si="232"/>
        <v/>
      </c>
      <c r="K309" s="121" t="str">
        <f t="shared" si="232"/>
        <v/>
      </c>
      <c r="L309" s="121" t="str">
        <f t="shared" si="232"/>
        <v/>
      </c>
      <c r="M309" s="121" t="str">
        <f t="shared" si="232"/>
        <v/>
      </c>
      <c r="N309" s="121" t="str">
        <f t="shared" si="232"/>
        <v/>
      </c>
      <c r="O309" s="121" t="str">
        <f t="shared" si="232"/>
        <v/>
      </c>
      <c r="P309" s="121" t="str">
        <f t="shared" si="232"/>
        <v/>
      </c>
      <c r="Q309" s="121" t="str">
        <f t="shared" si="232"/>
        <v/>
      </c>
      <c r="R309" s="121" t="str">
        <f t="shared" si="232"/>
        <v/>
      </c>
      <c r="S309" s="121" t="str">
        <f t="shared" si="232"/>
        <v/>
      </c>
      <c r="T309" s="121" t="str">
        <f t="shared" si="232"/>
        <v/>
      </c>
      <c r="U309" s="121" t="str">
        <f t="shared" si="232"/>
        <v/>
      </c>
      <c r="V309" s="121" t="str">
        <f t="shared" si="232"/>
        <v/>
      </c>
      <c r="W309" s="121" t="str">
        <f t="shared" si="232"/>
        <v/>
      </c>
      <c r="X309" s="121" t="str">
        <f t="shared" si="232"/>
        <v/>
      </c>
      <c r="Y309" s="121" t="str">
        <f t="shared" si="232"/>
        <v/>
      </c>
      <c r="Z309" s="121" t="str">
        <f t="shared" si="232"/>
        <v/>
      </c>
      <c r="AA309" s="121" t="str">
        <f t="shared" si="232"/>
        <v/>
      </c>
      <c r="AB309" s="121" t="str">
        <f t="shared" si="232"/>
        <v/>
      </c>
      <c r="AC309" s="121" t="str">
        <f t="shared" si="232"/>
        <v/>
      </c>
      <c r="AD309" s="121" t="str">
        <f t="shared" si="232"/>
        <v/>
      </c>
      <c r="AE309" s="121" t="str">
        <f t="shared" si="232"/>
        <v/>
      </c>
      <c r="AF309" s="121" t="str">
        <f t="shared" si="232"/>
        <v/>
      </c>
      <c r="AG309" s="121" t="str">
        <f t="shared" si="232"/>
        <v/>
      </c>
      <c r="AH309" s="130"/>
      <c r="AI309" s="131"/>
      <c r="AJ309" s="130"/>
      <c r="AN309" s="98"/>
    </row>
    <row r="310" spans="1:40" s="93" customFormat="1">
      <c r="A310" s="126">
        <v>5</v>
      </c>
      <c r="B310" s="304" t="s">
        <v>230</v>
      </c>
      <c r="C310" s="119" t="s">
        <v>4</v>
      </c>
      <c r="D310" s="122" t="str">
        <f>IF(G$82="","",IF(D$309="Nie dotyczy","Nie dotyczy",D$309/D$306))</f>
        <v/>
      </c>
      <c r="E310" s="122" t="str">
        <f t="shared" ref="E310:AG310" si="233">IF(H$82="","",IF(E$309="Nie dotyczy","Nie dotyczy",E$309/E$306))</f>
        <v/>
      </c>
      <c r="F310" s="122" t="str">
        <f t="shared" si="233"/>
        <v/>
      </c>
      <c r="G310" s="122" t="str">
        <f t="shared" si="233"/>
        <v/>
      </c>
      <c r="H310" s="122" t="str">
        <f t="shared" si="233"/>
        <v/>
      </c>
      <c r="I310" s="122" t="str">
        <f t="shared" si="233"/>
        <v/>
      </c>
      <c r="J310" s="122" t="str">
        <f t="shared" si="233"/>
        <v/>
      </c>
      <c r="K310" s="122" t="str">
        <f t="shared" si="233"/>
        <v/>
      </c>
      <c r="L310" s="122" t="str">
        <f t="shared" si="233"/>
        <v/>
      </c>
      <c r="M310" s="122" t="str">
        <f t="shared" si="233"/>
        <v/>
      </c>
      <c r="N310" s="122" t="str">
        <f t="shared" si="233"/>
        <v/>
      </c>
      <c r="O310" s="122" t="str">
        <f t="shared" si="233"/>
        <v/>
      </c>
      <c r="P310" s="122" t="str">
        <f t="shared" si="233"/>
        <v/>
      </c>
      <c r="Q310" s="122" t="str">
        <f t="shared" si="233"/>
        <v/>
      </c>
      <c r="R310" s="122" t="str">
        <f t="shared" si="233"/>
        <v/>
      </c>
      <c r="S310" s="122" t="str">
        <f t="shared" si="233"/>
        <v/>
      </c>
      <c r="T310" s="122" t="str">
        <f t="shared" si="233"/>
        <v/>
      </c>
      <c r="U310" s="122" t="str">
        <f t="shared" si="233"/>
        <v/>
      </c>
      <c r="V310" s="122" t="str">
        <f t="shared" si="233"/>
        <v/>
      </c>
      <c r="W310" s="122" t="str">
        <f t="shared" si="233"/>
        <v/>
      </c>
      <c r="X310" s="122" t="str">
        <f t="shared" si="233"/>
        <v/>
      </c>
      <c r="Y310" s="122" t="str">
        <f t="shared" si="233"/>
        <v/>
      </c>
      <c r="Z310" s="122" t="str">
        <f t="shared" si="233"/>
        <v/>
      </c>
      <c r="AA310" s="122" t="str">
        <f t="shared" si="233"/>
        <v/>
      </c>
      <c r="AB310" s="122" t="str">
        <f t="shared" si="233"/>
        <v/>
      </c>
      <c r="AC310" s="122" t="str">
        <f t="shared" si="233"/>
        <v/>
      </c>
      <c r="AD310" s="122" t="str">
        <f t="shared" si="233"/>
        <v/>
      </c>
      <c r="AE310" s="122" t="str">
        <f t="shared" si="233"/>
        <v/>
      </c>
      <c r="AF310" s="122" t="str">
        <f t="shared" si="233"/>
        <v/>
      </c>
      <c r="AG310" s="122" t="str">
        <f t="shared" si="233"/>
        <v/>
      </c>
      <c r="AH310" s="130"/>
      <c r="AI310" s="131"/>
      <c r="AJ310" s="130"/>
      <c r="AN310" s="98"/>
    </row>
    <row r="311" spans="1:40" s="93" customFormat="1">
      <c r="A311" s="397">
        <v>6</v>
      </c>
      <c r="B311" s="398" t="s">
        <v>231</v>
      </c>
      <c r="C311" s="123" t="s">
        <v>4</v>
      </c>
      <c r="D311" s="124" t="str">
        <f>IF(G$82="","",IF(COUNTIF($D$308:$AG$308,"Nie")=0,"Nie dotyczy",IF(SUM($D$306:$AG$306)=0,"Nie dotyczy",SUMIF($D$304:$AG$304,"Faza oper.",$D$309:$AG$309)/SUMIF($D$304:$AG$304,"Faza oper.",$D$306:$AG$306))))</f>
        <v/>
      </c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30"/>
      <c r="AI311" s="131"/>
      <c r="AJ311" s="130"/>
      <c r="AN311" s="98"/>
    </row>
    <row r="312" spans="1:40" s="92" customFormat="1">
      <c r="A312" s="193">
        <v>7</v>
      </c>
      <c r="B312" s="399" t="s">
        <v>232</v>
      </c>
      <c r="C312" s="195" t="s">
        <v>1</v>
      </c>
      <c r="D312" s="196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  <c r="V312" s="196"/>
      <c r="W312" s="196"/>
      <c r="X312" s="196"/>
      <c r="Y312" s="196"/>
      <c r="Z312" s="196"/>
      <c r="AA312" s="196"/>
      <c r="AB312" s="196"/>
      <c r="AC312" s="196"/>
      <c r="AD312" s="196"/>
      <c r="AE312" s="196"/>
      <c r="AF312" s="196"/>
      <c r="AG312" s="196"/>
      <c r="AH312" s="197"/>
      <c r="AI312" s="198"/>
      <c r="AJ312" s="197"/>
      <c r="AN312" s="144"/>
    </row>
    <row r="313" spans="1:40" s="107" customFormat="1" ht="19.5" customHeight="1">
      <c r="A313" s="106"/>
      <c r="B313" s="107" t="s">
        <v>236</v>
      </c>
    </row>
    <row r="314" spans="1:40" s="9" customFormat="1">
      <c r="A314" s="470" t="s">
        <v>132</v>
      </c>
      <c r="B314" s="472" t="s">
        <v>237</v>
      </c>
      <c r="C314" s="468" t="s">
        <v>0</v>
      </c>
      <c r="D314" s="41" t="str">
        <f t="shared" ref="D314:AG314" si="234">IF(G$82="","",G$82)</f>
        <v/>
      </c>
      <c r="E314" s="41" t="str">
        <f t="shared" si="234"/>
        <v/>
      </c>
      <c r="F314" s="41" t="str">
        <f t="shared" si="234"/>
        <v/>
      </c>
      <c r="G314" s="41" t="str">
        <f t="shared" si="234"/>
        <v/>
      </c>
      <c r="H314" s="41" t="str">
        <f t="shared" si="234"/>
        <v/>
      </c>
      <c r="I314" s="41" t="str">
        <f t="shared" si="234"/>
        <v/>
      </c>
      <c r="J314" s="41" t="str">
        <f t="shared" si="234"/>
        <v/>
      </c>
      <c r="K314" s="41" t="str">
        <f t="shared" si="234"/>
        <v/>
      </c>
      <c r="L314" s="41" t="str">
        <f t="shared" si="234"/>
        <v/>
      </c>
      <c r="M314" s="41" t="str">
        <f t="shared" si="234"/>
        <v/>
      </c>
      <c r="N314" s="41" t="str">
        <f t="shared" si="234"/>
        <v/>
      </c>
      <c r="O314" s="41" t="str">
        <f t="shared" si="234"/>
        <v/>
      </c>
      <c r="P314" s="41" t="str">
        <f t="shared" si="234"/>
        <v/>
      </c>
      <c r="Q314" s="41" t="str">
        <f t="shared" si="234"/>
        <v/>
      </c>
      <c r="R314" s="41" t="str">
        <f t="shared" si="234"/>
        <v/>
      </c>
      <c r="S314" s="41" t="str">
        <f t="shared" si="234"/>
        <v/>
      </c>
      <c r="T314" s="41" t="str">
        <f t="shared" si="234"/>
        <v/>
      </c>
      <c r="U314" s="41" t="str">
        <f t="shared" si="234"/>
        <v/>
      </c>
      <c r="V314" s="41" t="str">
        <f t="shared" si="234"/>
        <v/>
      </c>
      <c r="W314" s="41" t="str">
        <f t="shared" si="234"/>
        <v/>
      </c>
      <c r="X314" s="41" t="str">
        <f t="shared" si="234"/>
        <v/>
      </c>
      <c r="Y314" s="41" t="str">
        <f t="shared" si="234"/>
        <v/>
      </c>
      <c r="Z314" s="41" t="str">
        <f t="shared" si="234"/>
        <v/>
      </c>
      <c r="AA314" s="41" t="str">
        <f t="shared" si="234"/>
        <v/>
      </c>
      <c r="AB314" s="41" t="str">
        <f t="shared" si="234"/>
        <v/>
      </c>
      <c r="AC314" s="41" t="str">
        <f t="shared" si="234"/>
        <v/>
      </c>
      <c r="AD314" s="41" t="str">
        <f t="shared" si="234"/>
        <v/>
      </c>
      <c r="AE314" s="41" t="str">
        <f t="shared" si="234"/>
        <v/>
      </c>
      <c r="AF314" s="41" t="str">
        <f t="shared" si="234"/>
        <v/>
      </c>
      <c r="AG314" s="41" t="str">
        <f t="shared" si="234"/>
        <v/>
      </c>
    </row>
    <row r="315" spans="1:40" s="9" customFormat="1">
      <c r="A315" s="471"/>
      <c r="B315" s="473"/>
      <c r="C315" s="474"/>
      <c r="D315" s="38" t="str">
        <f t="shared" ref="D315:AG315" si="235">IF(G$83="","",G$83)</f>
        <v/>
      </c>
      <c r="E315" s="38" t="str">
        <f t="shared" si="235"/>
        <v/>
      </c>
      <c r="F315" s="38" t="str">
        <f t="shared" si="235"/>
        <v/>
      </c>
      <c r="G315" s="38" t="str">
        <f t="shared" si="235"/>
        <v/>
      </c>
      <c r="H315" s="38" t="str">
        <f t="shared" si="235"/>
        <v/>
      </c>
      <c r="I315" s="38" t="str">
        <f t="shared" si="235"/>
        <v/>
      </c>
      <c r="J315" s="38" t="str">
        <f t="shared" si="235"/>
        <v/>
      </c>
      <c r="K315" s="38" t="str">
        <f t="shared" si="235"/>
        <v/>
      </c>
      <c r="L315" s="38" t="str">
        <f t="shared" si="235"/>
        <v/>
      </c>
      <c r="M315" s="38" t="str">
        <f t="shared" si="235"/>
        <v/>
      </c>
      <c r="N315" s="38" t="str">
        <f t="shared" si="235"/>
        <v/>
      </c>
      <c r="O315" s="38" t="str">
        <f t="shared" si="235"/>
        <v/>
      </c>
      <c r="P315" s="38" t="str">
        <f t="shared" si="235"/>
        <v/>
      </c>
      <c r="Q315" s="38" t="str">
        <f t="shared" si="235"/>
        <v/>
      </c>
      <c r="R315" s="38" t="str">
        <f t="shared" si="235"/>
        <v/>
      </c>
      <c r="S315" s="38" t="str">
        <f t="shared" si="235"/>
        <v/>
      </c>
      <c r="T315" s="38" t="str">
        <f t="shared" si="235"/>
        <v/>
      </c>
      <c r="U315" s="38" t="str">
        <f t="shared" si="235"/>
        <v/>
      </c>
      <c r="V315" s="38" t="str">
        <f t="shared" si="235"/>
        <v/>
      </c>
      <c r="W315" s="38" t="str">
        <f t="shared" si="235"/>
        <v/>
      </c>
      <c r="X315" s="38" t="str">
        <f t="shared" si="235"/>
        <v/>
      </c>
      <c r="Y315" s="38" t="str">
        <f t="shared" si="235"/>
        <v/>
      </c>
      <c r="Z315" s="38" t="str">
        <f t="shared" si="235"/>
        <v/>
      </c>
      <c r="AA315" s="38" t="str">
        <f t="shared" si="235"/>
        <v/>
      </c>
      <c r="AB315" s="38" t="str">
        <f t="shared" si="235"/>
        <v/>
      </c>
      <c r="AC315" s="38" t="str">
        <f t="shared" si="235"/>
        <v/>
      </c>
      <c r="AD315" s="38" t="str">
        <f t="shared" si="235"/>
        <v/>
      </c>
      <c r="AE315" s="38" t="str">
        <f t="shared" si="235"/>
        <v/>
      </c>
      <c r="AF315" s="38" t="str">
        <f t="shared" si="235"/>
        <v/>
      </c>
      <c r="AG315" s="38" t="str">
        <f t="shared" si="235"/>
        <v/>
      </c>
    </row>
    <row r="316" spans="1:40" s="93" customFormat="1">
      <c r="A316" s="132">
        <v>1</v>
      </c>
      <c r="B316" s="299" t="s">
        <v>233</v>
      </c>
      <c r="C316" s="387" t="s">
        <v>1</v>
      </c>
      <c r="D316" s="367"/>
      <c r="E316" s="367"/>
      <c r="F316" s="367"/>
      <c r="G316" s="367"/>
      <c r="H316" s="367"/>
      <c r="I316" s="367"/>
      <c r="J316" s="367"/>
      <c r="K316" s="367"/>
      <c r="L316" s="367"/>
      <c r="M316" s="367"/>
      <c r="N316" s="367"/>
      <c r="O316" s="367"/>
      <c r="P316" s="367"/>
      <c r="Q316" s="367"/>
      <c r="R316" s="367"/>
      <c r="S316" s="367"/>
      <c r="T316" s="367"/>
      <c r="U316" s="367"/>
      <c r="V316" s="367"/>
      <c r="W316" s="367"/>
      <c r="X316" s="367"/>
      <c r="Y316" s="367"/>
      <c r="Z316" s="367"/>
      <c r="AA316" s="367"/>
      <c r="AB316" s="367"/>
      <c r="AC316" s="367"/>
      <c r="AD316" s="367"/>
      <c r="AE316" s="367"/>
      <c r="AF316" s="367"/>
      <c r="AG316" s="367"/>
      <c r="AH316" s="130"/>
      <c r="AI316" s="131"/>
      <c r="AJ316" s="130"/>
      <c r="AN316" s="98"/>
    </row>
    <row r="317" spans="1:40" s="93" customFormat="1">
      <c r="A317" s="126">
        <v>2</v>
      </c>
      <c r="B317" s="304" t="s">
        <v>234</v>
      </c>
      <c r="C317" s="388" t="s">
        <v>1</v>
      </c>
      <c r="D317" s="368"/>
      <c r="E317" s="368"/>
      <c r="F317" s="368"/>
      <c r="G317" s="368"/>
      <c r="H317" s="368"/>
      <c r="I317" s="368"/>
      <c r="J317" s="368"/>
      <c r="K317" s="368"/>
      <c r="L317" s="368"/>
      <c r="M317" s="368"/>
      <c r="N317" s="368"/>
      <c r="O317" s="368"/>
      <c r="P317" s="368"/>
      <c r="Q317" s="368"/>
      <c r="R317" s="368"/>
      <c r="S317" s="368"/>
      <c r="T317" s="368"/>
      <c r="U317" s="368"/>
      <c r="V317" s="368"/>
      <c r="W317" s="368"/>
      <c r="X317" s="368"/>
      <c r="Y317" s="368"/>
      <c r="Z317" s="368"/>
      <c r="AA317" s="368"/>
      <c r="AB317" s="368"/>
      <c r="AC317" s="368"/>
      <c r="AD317" s="368"/>
      <c r="AE317" s="368"/>
      <c r="AF317" s="368"/>
      <c r="AG317" s="368"/>
      <c r="AH317" s="130"/>
      <c r="AI317" s="131"/>
      <c r="AJ317" s="130"/>
      <c r="AN317" s="98"/>
    </row>
    <row r="318" spans="1:40" s="93" customFormat="1">
      <c r="A318" s="126">
        <v>3</v>
      </c>
      <c r="B318" s="304" t="s">
        <v>235</v>
      </c>
      <c r="C318" s="388" t="s">
        <v>1</v>
      </c>
      <c r="D318" s="368"/>
      <c r="E318" s="368"/>
      <c r="F318" s="368"/>
      <c r="G318" s="368"/>
      <c r="H318" s="368"/>
      <c r="I318" s="368"/>
      <c r="J318" s="368"/>
      <c r="K318" s="368"/>
      <c r="L318" s="368"/>
      <c r="M318" s="368"/>
      <c r="N318" s="368"/>
      <c r="O318" s="368"/>
      <c r="P318" s="368"/>
      <c r="Q318" s="368"/>
      <c r="R318" s="368"/>
      <c r="S318" s="368"/>
      <c r="T318" s="368"/>
      <c r="U318" s="368"/>
      <c r="V318" s="368"/>
      <c r="W318" s="368"/>
      <c r="X318" s="368"/>
      <c r="Y318" s="368"/>
      <c r="Z318" s="368"/>
      <c r="AA318" s="368"/>
      <c r="AB318" s="368"/>
      <c r="AC318" s="368"/>
      <c r="AD318" s="368"/>
      <c r="AE318" s="368"/>
      <c r="AF318" s="368"/>
      <c r="AG318" s="368"/>
      <c r="AH318" s="130"/>
      <c r="AI318" s="131"/>
      <c r="AJ318" s="130"/>
      <c r="AN318" s="98"/>
    </row>
    <row r="319" spans="1:40" s="92" customFormat="1">
      <c r="A319" s="193">
        <v>4</v>
      </c>
      <c r="B319" s="399" t="s">
        <v>238</v>
      </c>
      <c r="C319" s="91" t="s">
        <v>4</v>
      </c>
      <c r="D319" s="112" t="str">
        <f>IF(G$82="","",IF(D$306=0,"Nie dotyczy",SUM(D$316:D$318)/D$306))</f>
        <v/>
      </c>
      <c r="E319" s="112" t="str">
        <f t="shared" ref="E319:AG319" si="236">IF(H$82="","",IF(E$306=0,"Nie dotyczy",SUM(E$316:E$318)/E$306))</f>
        <v/>
      </c>
      <c r="F319" s="112" t="str">
        <f t="shared" si="236"/>
        <v/>
      </c>
      <c r="G319" s="112" t="str">
        <f t="shared" si="236"/>
        <v/>
      </c>
      <c r="H319" s="112" t="str">
        <f t="shared" si="236"/>
        <v/>
      </c>
      <c r="I319" s="112" t="str">
        <f t="shared" si="236"/>
        <v/>
      </c>
      <c r="J319" s="112" t="str">
        <f t="shared" si="236"/>
        <v/>
      </c>
      <c r="K319" s="112" t="str">
        <f t="shared" si="236"/>
        <v/>
      </c>
      <c r="L319" s="112" t="str">
        <f t="shared" si="236"/>
        <v/>
      </c>
      <c r="M319" s="112" t="str">
        <f t="shared" si="236"/>
        <v/>
      </c>
      <c r="N319" s="112" t="str">
        <f t="shared" si="236"/>
        <v/>
      </c>
      <c r="O319" s="112" t="str">
        <f t="shared" si="236"/>
        <v/>
      </c>
      <c r="P319" s="112" t="str">
        <f t="shared" si="236"/>
        <v/>
      </c>
      <c r="Q319" s="112" t="str">
        <f t="shared" si="236"/>
        <v/>
      </c>
      <c r="R319" s="112" t="str">
        <f t="shared" si="236"/>
        <v/>
      </c>
      <c r="S319" s="112" t="str">
        <f t="shared" si="236"/>
        <v/>
      </c>
      <c r="T319" s="112" t="str">
        <f t="shared" si="236"/>
        <v/>
      </c>
      <c r="U319" s="112" t="str">
        <f t="shared" si="236"/>
        <v/>
      </c>
      <c r="V319" s="112" t="str">
        <f t="shared" si="236"/>
        <v/>
      </c>
      <c r="W319" s="112" t="str">
        <f t="shared" si="236"/>
        <v/>
      </c>
      <c r="X319" s="112" t="str">
        <f t="shared" si="236"/>
        <v/>
      </c>
      <c r="Y319" s="112" t="str">
        <f t="shared" si="236"/>
        <v/>
      </c>
      <c r="Z319" s="112" t="str">
        <f t="shared" si="236"/>
        <v/>
      </c>
      <c r="AA319" s="112" t="str">
        <f t="shared" si="236"/>
        <v/>
      </c>
      <c r="AB319" s="112" t="str">
        <f t="shared" si="236"/>
        <v/>
      </c>
      <c r="AC319" s="112" t="str">
        <f t="shared" si="236"/>
        <v/>
      </c>
      <c r="AD319" s="112" t="str">
        <f t="shared" si="236"/>
        <v/>
      </c>
      <c r="AE319" s="112" t="str">
        <f t="shared" si="236"/>
        <v/>
      </c>
      <c r="AF319" s="112" t="str">
        <f t="shared" si="236"/>
        <v/>
      </c>
      <c r="AG319" s="112" t="str">
        <f t="shared" si="236"/>
        <v/>
      </c>
      <c r="AH319" s="197"/>
      <c r="AI319" s="198"/>
      <c r="AJ319" s="197"/>
      <c r="AN319" s="144"/>
    </row>
    <row r="320" spans="1:40" s="107" customFormat="1" ht="19.5" customHeight="1">
      <c r="A320" s="106"/>
      <c r="B320" s="107" t="s">
        <v>245</v>
      </c>
    </row>
    <row r="321" spans="1:40" s="9" customFormat="1">
      <c r="A321" s="470" t="s">
        <v>130</v>
      </c>
      <c r="B321" s="472" t="s">
        <v>246</v>
      </c>
      <c r="C321" s="468" t="s">
        <v>0</v>
      </c>
      <c r="D321" s="41" t="str">
        <f t="shared" ref="D321:AG321" si="237">IF(G$82="","",G$82)</f>
        <v/>
      </c>
      <c r="E321" s="41" t="str">
        <f t="shared" si="237"/>
        <v/>
      </c>
      <c r="F321" s="41" t="str">
        <f t="shared" si="237"/>
        <v/>
      </c>
      <c r="G321" s="41" t="str">
        <f t="shared" si="237"/>
        <v/>
      </c>
      <c r="H321" s="41" t="str">
        <f t="shared" si="237"/>
        <v/>
      </c>
      <c r="I321" s="41" t="str">
        <f t="shared" si="237"/>
        <v/>
      </c>
      <c r="J321" s="41" t="str">
        <f t="shared" si="237"/>
        <v/>
      </c>
      <c r="K321" s="41" t="str">
        <f t="shared" si="237"/>
        <v/>
      </c>
      <c r="L321" s="41" t="str">
        <f t="shared" si="237"/>
        <v/>
      </c>
      <c r="M321" s="41" t="str">
        <f t="shared" si="237"/>
        <v/>
      </c>
      <c r="N321" s="41" t="str">
        <f t="shared" si="237"/>
        <v/>
      </c>
      <c r="O321" s="41" t="str">
        <f t="shared" si="237"/>
        <v/>
      </c>
      <c r="P321" s="41" t="str">
        <f t="shared" si="237"/>
        <v/>
      </c>
      <c r="Q321" s="41" t="str">
        <f t="shared" si="237"/>
        <v/>
      </c>
      <c r="R321" s="41" t="str">
        <f t="shared" si="237"/>
        <v/>
      </c>
      <c r="S321" s="41" t="str">
        <f t="shared" si="237"/>
        <v/>
      </c>
      <c r="T321" s="41" t="str">
        <f t="shared" si="237"/>
        <v/>
      </c>
      <c r="U321" s="41" t="str">
        <f t="shared" si="237"/>
        <v/>
      </c>
      <c r="V321" s="41" t="str">
        <f t="shared" si="237"/>
        <v/>
      </c>
      <c r="W321" s="41" t="str">
        <f t="shared" si="237"/>
        <v/>
      </c>
      <c r="X321" s="41" t="str">
        <f t="shared" si="237"/>
        <v/>
      </c>
      <c r="Y321" s="41" t="str">
        <f t="shared" si="237"/>
        <v/>
      </c>
      <c r="Z321" s="41" t="str">
        <f t="shared" si="237"/>
        <v/>
      </c>
      <c r="AA321" s="41" t="str">
        <f t="shared" si="237"/>
        <v/>
      </c>
      <c r="AB321" s="41" t="str">
        <f t="shared" si="237"/>
        <v/>
      </c>
      <c r="AC321" s="41" t="str">
        <f t="shared" si="237"/>
        <v/>
      </c>
      <c r="AD321" s="41" t="str">
        <f t="shared" si="237"/>
        <v/>
      </c>
      <c r="AE321" s="41" t="str">
        <f t="shared" si="237"/>
        <v/>
      </c>
      <c r="AF321" s="41" t="str">
        <f t="shared" si="237"/>
        <v/>
      </c>
      <c r="AG321" s="41" t="str">
        <f t="shared" si="237"/>
        <v/>
      </c>
    </row>
    <row r="322" spans="1:40" s="9" customFormat="1">
      <c r="A322" s="471"/>
      <c r="B322" s="473"/>
      <c r="C322" s="474"/>
      <c r="D322" s="38" t="str">
        <f t="shared" ref="D322:AG322" si="238">IF(G$83="","",G$83)</f>
        <v/>
      </c>
      <c r="E322" s="38" t="str">
        <f t="shared" si="238"/>
        <v/>
      </c>
      <c r="F322" s="38" t="str">
        <f t="shared" si="238"/>
        <v/>
      </c>
      <c r="G322" s="38" t="str">
        <f t="shared" si="238"/>
        <v/>
      </c>
      <c r="H322" s="38" t="str">
        <f t="shared" si="238"/>
        <v/>
      </c>
      <c r="I322" s="38" t="str">
        <f t="shared" si="238"/>
        <v/>
      </c>
      <c r="J322" s="38" t="str">
        <f t="shared" si="238"/>
        <v/>
      </c>
      <c r="K322" s="38" t="str">
        <f t="shared" si="238"/>
        <v/>
      </c>
      <c r="L322" s="38" t="str">
        <f t="shared" si="238"/>
        <v/>
      </c>
      <c r="M322" s="38" t="str">
        <f t="shared" si="238"/>
        <v/>
      </c>
      <c r="N322" s="38" t="str">
        <f t="shared" si="238"/>
        <v/>
      </c>
      <c r="O322" s="38" t="str">
        <f t="shared" si="238"/>
        <v/>
      </c>
      <c r="P322" s="38" t="str">
        <f t="shared" si="238"/>
        <v/>
      </c>
      <c r="Q322" s="38" t="str">
        <f t="shared" si="238"/>
        <v/>
      </c>
      <c r="R322" s="38" t="str">
        <f t="shared" si="238"/>
        <v/>
      </c>
      <c r="S322" s="38" t="str">
        <f t="shared" si="238"/>
        <v/>
      </c>
      <c r="T322" s="38" t="str">
        <f t="shared" si="238"/>
        <v/>
      </c>
      <c r="U322" s="38" t="str">
        <f t="shared" si="238"/>
        <v/>
      </c>
      <c r="V322" s="38" t="str">
        <f t="shared" si="238"/>
        <v/>
      </c>
      <c r="W322" s="38" t="str">
        <f t="shared" si="238"/>
        <v/>
      </c>
      <c r="X322" s="38" t="str">
        <f t="shared" si="238"/>
        <v/>
      </c>
      <c r="Y322" s="38" t="str">
        <f t="shared" si="238"/>
        <v/>
      </c>
      <c r="Z322" s="38" t="str">
        <f t="shared" si="238"/>
        <v/>
      </c>
      <c r="AA322" s="38" t="str">
        <f t="shared" si="238"/>
        <v/>
      </c>
      <c r="AB322" s="38" t="str">
        <f t="shared" si="238"/>
        <v/>
      </c>
      <c r="AC322" s="38" t="str">
        <f t="shared" si="238"/>
        <v/>
      </c>
      <c r="AD322" s="38" t="str">
        <f t="shared" si="238"/>
        <v/>
      </c>
      <c r="AE322" s="38" t="str">
        <f t="shared" si="238"/>
        <v/>
      </c>
      <c r="AF322" s="38" t="str">
        <f t="shared" si="238"/>
        <v/>
      </c>
      <c r="AG322" s="38" t="str">
        <f t="shared" si="238"/>
        <v/>
      </c>
    </row>
    <row r="323" spans="1:40" s="93" customFormat="1">
      <c r="A323" s="132">
        <v>1</v>
      </c>
      <c r="B323" s="114" t="s">
        <v>240</v>
      </c>
      <c r="C323" s="133" t="s">
        <v>241</v>
      </c>
      <c r="D323" s="134" t="str">
        <f>IF(G$82="","",IF(D$51="","",HLOOKUP(D$322,$D$37:$AS$51,11,FALSE)))</f>
        <v/>
      </c>
      <c r="E323" s="134" t="str">
        <f t="shared" ref="E323:AG323" si="239">IF(H$82="","",IF(E$51="","",HLOOKUP(E$322,$D$37:$AS$51,11,FALSE)))</f>
        <v/>
      </c>
      <c r="F323" s="134" t="str">
        <f t="shared" si="239"/>
        <v/>
      </c>
      <c r="G323" s="134" t="str">
        <f t="shared" si="239"/>
        <v/>
      </c>
      <c r="H323" s="134" t="str">
        <f t="shared" si="239"/>
        <v/>
      </c>
      <c r="I323" s="134" t="str">
        <f t="shared" si="239"/>
        <v/>
      </c>
      <c r="J323" s="134" t="str">
        <f t="shared" si="239"/>
        <v/>
      </c>
      <c r="K323" s="134" t="str">
        <f t="shared" si="239"/>
        <v/>
      </c>
      <c r="L323" s="134" t="str">
        <f t="shared" si="239"/>
        <v/>
      </c>
      <c r="M323" s="134" t="str">
        <f t="shared" si="239"/>
        <v/>
      </c>
      <c r="N323" s="134" t="str">
        <f t="shared" si="239"/>
        <v/>
      </c>
      <c r="O323" s="134" t="str">
        <f t="shared" si="239"/>
        <v/>
      </c>
      <c r="P323" s="134" t="str">
        <f t="shared" si="239"/>
        <v/>
      </c>
      <c r="Q323" s="134" t="str">
        <f t="shared" si="239"/>
        <v/>
      </c>
      <c r="R323" s="134" t="str">
        <f t="shared" si="239"/>
        <v/>
      </c>
      <c r="S323" s="134" t="str">
        <f t="shared" si="239"/>
        <v/>
      </c>
      <c r="T323" s="134" t="str">
        <f t="shared" si="239"/>
        <v/>
      </c>
      <c r="U323" s="134" t="str">
        <f t="shared" si="239"/>
        <v/>
      </c>
      <c r="V323" s="134" t="str">
        <f t="shared" si="239"/>
        <v/>
      </c>
      <c r="W323" s="134" t="str">
        <f t="shared" si="239"/>
        <v/>
      </c>
      <c r="X323" s="134" t="str">
        <f t="shared" si="239"/>
        <v/>
      </c>
      <c r="Y323" s="134" t="str">
        <f t="shared" si="239"/>
        <v/>
      </c>
      <c r="Z323" s="134" t="str">
        <f t="shared" si="239"/>
        <v/>
      </c>
      <c r="AA323" s="134" t="str">
        <f t="shared" si="239"/>
        <v/>
      </c>
      <c r="AB323" s="134" t="str">
        <f t="shared" si="239"/>
        <v/>
      </c>
      <c r="AC323" s="134" t="str">
        <f t="shared" si="239"/>
        <v/>
      </c>
      <c r="AD323" s="134" t="str">
        <f t="shared" si="239"/>
        <v/>
      </c>
      <c r="AE323" s="134" t="str">
        <f t="shared" si="239"/>
        <v/>
      </c>
      <c r="AF323" s="134" t="str">
        <f t="shared" si="239"/>
        <v/>
      </c>
      <c r="AG323" s="134" t="str">
        <f t="shared" si="239"/>
        <v/>
      </c>
      <c r="AH323" s="130"/>
      <c r="AI323" s="131"/>
      <c r="AJ323" s="130"/>
      <c r="AN323" s="98"/>
    </row>
    <row r="324" spans="1:40" s="93" customFormat="1">
      <c r="A324" s="126" t="s">
        <v>36</v>
      </c>
      <c r="B324" s="118" t="s">
        <v>239</v>
      </c>
      <c r="C324" s="135" t="s">
        <v>242</v>
      </c>
      <c r="D324" s="136" t="str">
        <f>IF(D$323="","",12*0.03*D$323)</f>
        <v/>
      </c>
      <c r="E324" s="136" t="str">
        <f t="shared" ref="E324:AG324" si="240">IF(E$323="","",12*0.03*E$323)</f>
        <v/>
      </c>
      <c r="F324" s="136" t="str">
        <f t="shared" si="240"/>
        <v/>
      </c>
      <c r="G324" s="136" t="str">
        <f t="shared" si="240"/>
        <v/>
      </c>
      <c r="H324" s="136" t="str">
        <f t="shared" si="240"/>
        <v/>
      </c>
      <c r="I324" s="136" t="str">
        <f t="shared" si="240"/>
        <v/>
      </c>
      <c r="J324" s="136" t="str">
        <f t="shared" si="240"/>
        <v/>
      </c>
      <c r="K324" s="136" t="str">
        <f t="shared" si="240"/>
        <v/>
      </c>
      <c r="L324" s="136" t="str">
        <f t="shared" si="240"/>
        <v/>
      </c>
      <c r="M324" s="136" t="str">
        <f t="shared" si="240"/>
        <v/>
      </c>
      <c r="N324" s="136" t="str">
        <f t="shared" si="240"/>
        <v/>
      </c>
      <c r="O324" s="136" t="str">
        <f t="shared" si="240"/>
        <v/>
      </c>
      <c r="P324" s="136" t="str">
        <f t="shared" si="240"/>
        <v/>
      </c>
      <c r="Q324" s="136" t="str">
        <f t="shared" si="240"/>
        <v/>
      </c>
      <c r="R324" s="136" t="str">
        <f t="shared" si="240"/>
        <v/>
      </c>
      <c r="S324" s="136" t="str">
        <f t="shared" si="240"/>
        <v/>
      </c>
      <c r="T324" s="136" t="str">
        <f t="shared" si="240"/>
        <v/>
      </c>
      <c r="U324" s="136" t="str">
        <f t="shared" si="240"/>
        <v/>
      </c>
      <c r="V324" s="136" t="str">
        <f t="shared" si="240"/>
        <v/>
      </c>
      <c r="W324" s="136" t="str">
        <f t="shared" si="240"/>
        <v/>
      </c>
      <c r="X324" s="136" t="str">
        <f t="shared" si="240"/>
        <v/>
      </c>
      <c r="Y324" s="136" t="str">
        <f t="shared" si="240"/>
        <v/>
      </c>
      <c r="Z324" s="136" t="str">
        <f t="shared" si="240"/>
        <v/>
      </c>
      <c r="AA324" s="136" t="str">
        <f t="shared" si="240"/>
        <v/>
      </c>
      <c r="AB324" s="136" t="str">
        <f t="shared" si="240"/>
        <v/>
      </c>
      <c r="AC324" s="136" t="str">
        <f t="shared" si="240"/>
        <v/>
      </c>
      <c r="AD324" s="136" t="str">
        <f t="shared" si="240"/>
        <v/>
      </c>
      <c r="AE324" s="136" t="str">
        <f t="shared" si="240"/>
        <v/>
      </c>
      <c r="AF324" s="136" t="str">
        <f t="shared" si="240"/>
        <v/>
      </c>
      <c r="AG324" s="136" t="str">
        <f t="shared" si="240"/>
        <v/>
      </c>
      <c r="AH324" s="130"/>
      <c r="AI324" s="131"/>
      <c r="AJ324" s="130"/>
      <c r="AN324" s="98"/>
    </row>
    <row r="325" spans="1:40" s="93" customFormat="1">
      <c r="A325" s="126" t="s">
        <v>37</v>
      </c>
      <c r="B325" s="118" t="s">
        <v>243</v>
      </c>
      <c r="C325" s="135" t="s">
        <v>244</v>
      </c>
      <c r="D325" s="136" t="str">
        <f>IF(D$323="","",D$324/$E$21)</f>
        <v/>
      </c>
      <c r="E325" s="136" t="str">
        <f>IF(E$323="","",E$324/$E$21)</f>
        <v/>
      </c>
      <c r="F325" s="136" t="str">
        <f>IF(F$323="","",F$324/$E$21)</f>
        <v/>
      </c>
      <c r="G325" s="136" t="str">
        <f>IF(G$323="","",G$324/$E$21)</f>
        <v/>
      </c>
      <c r="H325" s="136" t="str">
        <f>IF(H$323="","",H$324/$E$21)</f>
        <v/>
      </c>
      <c r="I325" s="136" t="str">
        <f>IF(I$323="","",I$324/$E$21)</f>
        <v/>
      </c>
      <c r="J325" s="136" t="str">
        <f>IF(J$323="","",J$324/$E$21)</f>
        <v/>
      </c>
      <c r="K325" s="136" t="str">
        <f>IF(K$323="","",K$324/$E$21)</f>
        <v/>
      </c>
      <c r="L325" s="136" t="str">
        <f>IF(L$323="","",L$324/$E$21)</f>
        <v/>
      </c>
      <c r="M325" s="136" t="str">
        <f>IF(M$323="","",M$324/$E$21)</f>
        <v/>
      </c>
      <c r="N325" s="136" t="str">
        <f>IF(N$323="","",N$324/$E$21)</f>
        <v/>
      </c>
      <c r="O325" s="136" t="str">
        <f>IF(O$323="","",O$324/$E$21)</f>
        <v/>
      </c>
      <c r="P325" s="136" t="str">
        <f>IF(P$323="","",P$324/$E$21)</f>
        <v/>
      </c>
      <c r="Q325" s="136" t="str">
        <f>IF(Q$323="","",Q$324/$E$21)</f>
        <v/>
      </c>
      <c r="R325" s="136" t="str">
        <f>IF(R$323="","",R$324/$E$21)</f>
        <v/>
      </c>
      <c r="S325" s="136" t="str">
        <f>IF(S$323="","",S$324/$E$21)</f>
        <v/>
      </c>
      <c r="T325" s="136" t="str">
        <f>IF(T$323="","",T$324/$E$21)</f>
        <v/>
      </c>
      <c r="U325" s="136" t="str">
        <f>IF(U$323="","",U$324/$E$21)</f>
        <v/>
      </c>
      <c r="V325" s="136" t="str">
        <f>IF(V$323="","",V$324/$E$21)</f>
        <v/>
      </c>
      <c r="W325" s="136" t="str">
        <f>IF(W$323="","",W$324/$E$21)</f>
        <v/>
      </c>
      <c r="X325" s="136" t="str">
        <f>IF(X$323="","",X$324/$E$21)</f>
        <v/>
      </c>
      <c r="Y325" s="136" t="str">
        <f>IF(Y$323="","",Y$324/$E$21)</f>
        <v/>
      </c>
      <c r="Z325" s="136" t="str">
        <f>IF(Z$323="","",Z$324/$E$21)</f>
        <v/>
      </c>
      <c r="AA325" s="136" t="str">
        <f>IF(AA$323="","",AA$324/$E$21)</f>
        <v/>
      </c>
      <c r="AB325" s="136" t="str">
        <f>IF(AB$323="","",AB$324/$E$21)</f>
        <v/>
      </c>
      <c r="AC325" s="136" t="str">
        <f>IF(AC$323="","",AC$324/$E$21)</f>
        <v/>
      </c>
      <c r="AD325" s="136" t="str">
        <f>IF(AD$323="","",AD$324/$E$21)</f>
        <v/>
      </c>
      <c r="AE325" s="136" t="str">
        <f>IF(AE$323="","",AE$324/$E$21)</f>
        <v/>
      </c>
      <c r="AF325" s="136" t="str">
        <f>IF(AF$323="","",AF$324/$E$21)</f>
        <v/>
      </c>
      <c r="AG325" s="136" t="str">
        <f>IF(AG$323="","",AG$324/$E$21)</f>
        <v/>
      </c>
      <c r="AH325" s="130"/>
      <c r="AI325" s="131"/>
      <c r="AJ325" s="130"/>
      <c r="AN325" s="98"/>
    </row>
    <row r="326" spans="1:40" s="93" customFormat="1">
      <c r="A326" s="126">
        <v>3</v>
      </c>
      <c r="B326" s="118" t="s">
        <v>247</v>
      </c>
      <c r="C326" s="135" t="s">
        <v>242</v>
      </c>
      <c r="D326" s="136" t="str">
        <f>IF(D$323="","",12*0.0075*D$323)</f>
        <v/>
      </c>
      <c r="E326" s="136" t="str">
        <f t="shared" ref="E326:AG326" si="241">IF(E$323="","",12*0.0075*E$323)</f>
        <v/>
      </c>
      <c r="F326" s="136" t="str">
        <f t="shared" si="241"/>
        <v/>
      </c>
      <c r="G326" s="136" t="str">
        <f t="shared" si="241"/>
        <v/>
      </c>
      <c r="H326" s="136" t="str">
        <f t="shared" si="241"/>
        <v/>
      </c>
      <c r="I326" s="136" t="str">
        <f t="shared" si="241"/>
        <v/>
      </c>
      <c r="J326" s="136" t="str">
        <f t="shared" si="241"/>
        <v/>
      </c>
      <c r="K326" s="136" t="str">
        <f t="shared" si="241"/>
        <v/>
      </c>
      <c r="L326" s="136" t="str">
        <f t="shared" si="241"/>
        <v/>
      </c>
      <c r="M326" s="136" t="str">
        <f t="shared" si="241"/>
        <v/>
      </c>
      <c r="N326" s="136" t="str">
        <f t="shared" si="241"/>
        <v/>
      </c>
      <c r="O326" s="136" t="str">
        <f t="shared" si="241"/>
        <v/>
      </c>
      <c r="P326" s="136" t="str">
        <f t="shared" si="241"/>
        <v/>
      </c>
      <c r="Q326" s="136" t="str">
        <f t="shared" si="241"/>
        <v/>
      </c>
      <c r="R326" s="136" t="str">
        <f t="shared" si="241"/>
        <v/>
      </c>
      <c r="S326" s="136" t="str">
        <f t="shared" si="241"/>
        <v/>
      </c>
      <c r="T326" s="136" t="str">
        <f t="shared" si="241"/>
        <v/>
      </c>
      <c r="U326" s="136" t="str">
        <f t="shared" si="241"/>
        <v/>
      </c>
      <c r="V326" s="136" t="str">
        <f t="shared" si="241"/>
        <v/>
      </c>
      <c r="W326" s="136" t="str">
        <f t="shared" si="241"/>
        <v/>
      </c>
      <c r="X326" s="136" t="str">
        <f t="shared" si="241"/>
        <v/>
      </c>
      <c r="Y326" s="136" t="str">
        <f t="shared" si="241"/>
        <v/>
      </c>
      <c r="Z326" s="136" t="str">
        <f t="shared" si="241"/>
        <v/>
      </c>
      <c r="AA326" s="136" t="str">
        <f t="shared" si="241"/>
        <v/>
      </c>
      <c r="AB326" s="136" t="str">
        <f t="shared" si="241"/>
        <v/>
      </c>
      <c r="AC326" s="136" t="str">
        <f t="shared" si="241"/>
        <v/>
      </c>
      <c r="AD326" s="136" t="str">
        <f t="shared" si="241"/>
        <v/>
      </c>
      <c r="AE326" s="136" t="str">
        <f t="shared" si="241"/>
        <v/>
      </c>
      <c r="AF326" s="136" t="str">
        <f t="shared" si="241"/>
        <v/>
      </c>
      <c r="AG326" s="136" t="str">
        <f t="shared" si="241"/>
        <v/>
      </c>
      <c r="AH326" s="130"/>
      <c r="AI326" s="131"/>
      <c r="AJ326" s="130"/>
      <c r="AN326" s="98"/>
    </row>
    <row r="327" spans="1:40" s="93" customFormat="1">
      <c r="A327" s="126" t="s">
        <v>19</v>
      </c>
      <c r="B327" s="138" t="s">
        <v>250</v>
      </c>
      <c r="C327" s="135" t="s">
        <v>242</v>
      </c>
      <c r="D327" s="136" t="str">
        <f t="shared" ref="D327:AG327" si="242">IF(D$323="","",12*0.1*D$323)</f>
        <v/>
      </c>
      <c r="E327" s="136" t="str">
        <f t="shared" si="242"/>
        <v/>
      </c>
      <c r="F327" s="136" t="str">
        <f t="shared" si="242"/>
        <v/>
      </c>
      <c r="G327" s="136" t="str">
        <f t="shared" si="242"/>
        <v/>
      </c>
      <c r="H327" s="136" t="str">
        <f t="shared" si="242"/>
        <v/>
      </c>
      <c r="I327" s="136" t="str">
        <f t="shared" si="242"/>
        <v/>
      </c>
      <c r="J327" s="136" t="str">
        <f t="shared" si="242"/>
        <v/>
      </c>
      <c r="K327" s="136" t="str">
        <f t="shared" si="242"/>
        <v/>
      </c>
      <c r="L327" s="136" t="str">
        <f t="shared" si="242"/>
        <v/>
      </c>
      <c r="M327" s="136" t="str">
        <f t="shared" si="242"/>
        <v/>
      </c>
      <c r="N327" s="136" t="str">
        <f t="shared" si="242"/>
        <v/>
      </c>
      <c r="O327" s="136" t="str">
        <f t="shared" si="242"/>
        <v/>
      </c>
      <c r="P327" s="136" t="str">
        <f t="shared" si="242"/>
        <v/>
      </c>
      <c r="Q327" s="136" t="str">
        <f t="shared" si="242"/>
        <v/>
      </c>
      <c r="R327" s="136" t="str">
        <f t="shared" si="242"/>
        <v/>
      </c>
      <c r="S327" s="136" t="str">
        <f t="shared" si="242"/>
        <v/>
      </c>
      <c r="T327" s="136" t="str">
        <f t="shared" si="242"/>
        <v/>
      </c>
      <c r="U327" s="136" t="str">
        <f t="shared" si="242"/>
        <v/>
      </c>
      <c r="V327" s="136" t="str">
        <f t="shared" si="242"/>
        <v/>
      </c>
      <c r="W327" s="136" t="str">
        <f t="shared" si="242"/>
        <v/>
      </c>
      <c r="X327" s="136" t="str">
        <f t="shared" si="242"/>
        <v/>
      </c>
      <c r="Y327" s="136" t="str">
        <f t="shared" si="242"/>
        <v/>
      </c>
      <c r="Z327" s="136" t="str">
        <f t="shared" si="242"/>
        <v/>
      </c>
      <c r="AA327" s="136" t="str">
        <f t="shared" si="242"/>
        <v/>
      </c>
      <c r="AB327" s="136" t="str">
        <f t="shared" si="242"/>
        <v/>
      </c>
      <c r="AC327" s="136" t="str">
        <f t="shared" si="242"/>
        <v/>
      </c>
      <c r="AD327" s="136" t="str">
        <f t="shared" si="242"/>
        <v/>
      </c>
      <c r="AE327" s="136" t="str">
        <f t="shared" si="242"/>
        <v/>
      </c>
      <c r="AF327" s="136" t="str">
        <f t="shared" si="242"/>
        <v/>
      </c>
      <c r="AG327" s="136" t="str">
        <f t="shared" si="242"/>
        <v/>
      </c>
      <c r="AH327" s="130"/>
      <c r="AI327" s="131"/>
      <c r="AJ327" s="130"/>
      <c r="AN327" s="98"/>
    </row>
    <row r="328" spans="1:40" s="93" customFormat="1" ht="22.5">
      <c r="A328" s="137" t="s">
        <v>20</v>
      </c>
      <c r="B328" s="127" t="s">
        <v>252</v>
      </c>
      <c r="C328" s="128" t="s">
        <v>251</v>
      </c>
      <c r="D328" s="129" t="str">
        <f>IF(D$323="","",D$327/($E$22/$E$23))</f>
        <v/>
      </c>
      <c r="E328" s="129" t="str">
        <f>IF(E$323="","",E$327/($E$22/$E$23))</f>
        <v/>
      </c>
      <c r="F328" s="129" t="str">
        <f>IF(F$323="","",F$327/($E$22/$E$23))</f>
        <v/>
      </c>
      <c r="G328" s="129" t="str">
        <f>IF(G$323="","",G$327/($E$22/$E$23))</f>
        <v/>
      </c>
      <c r="H328" s="129" t="str">
        <f>IF(H$323="","",H$327/($E$22/$E$23))</f>
        <v/>
      </c>
      <c r="I328" s="129" t="str">
        <f>IF(I$323="","",I$327/($E$22/$E$23))</f>
        <v/>
      </c>
      <c r="J328" s="129" t="str">
        <f>IF(J$323="","",J$327/($E$22/$E$23))</f>
        <v/>
      </c>
      <c r="K328" s="129" t="str">
        <f>IF(K$323="","",K$327/($E$22/$E$23))</f>
        <v/>
      </c>
      <c r="L328" s="129" t="str">
        <f>IF(L$323="","",L$327/($E$22/$E$23))</f>
        <v/>
      </c>
      <c r="M328" s="129" t="str">
        <f>IF(M$323="","",M$327/($E$22/$E$23))</f>
        <v/>
      </c>
      <c r="N328" s="129" t="str">
        <f>IF(N$323="","",N$327/($E$22/$E$23))</f>
        <v/>
      </c>
      <c r="O328" s="129" t="str">
        <f>IF(O$323="","",O$327/($E$22/$E$23))</f>
        <v/>
      </c>
      <c r="P328" s="129" t="str">
        <f>IF(P$323="","",P$327/($E$22/$E$23))</f>
        <v/>
      </c>
      <c r="Q328" s="129" t="str">
        <f>IF(Q$323="","",Q$327/($E$22/$E$23))</f>
        <v/>
      </c>
      <c r="R328" s="129" t="str">
        <f>IF(R$323="","",R$327/($E$22/$E$23))</f>
        <v/>
      </c>
      <c r="S328" s="129" t="str">
        <f>IF(S$323="","",S$327/($E$22/$E$23))</f>
        <v/>
      </c>
      <c r="T328" s="129" t="str">
        <f>IF(T$323="","",T$327/($E$22/$E$23))</f>
        <v/>
      </c>
      <c r="U328" s="129" t="str">
        <f>IF(U$323="","",U$327/($E$22/$E$23))</f>
        <v/>
      </c>
      <c r="V328" s="129" t="str">
        <f>IF(V$323="","",V$327/($E$22/$E$23))</f>
        <v/>
      </c>
      <c r="W328" s="129" t="str">
        <f>IF(W$323="","",W$327/($E$22/$E$23))</f>
        <v/>
      </c>
      <c r="X328" s="129" t="str">
        <f>IF(X$323="","",X$327/($E$22/$E$23))</f>
        <v/>
      </c>
      <c r="Y328" s="129" t="str">
        <f>IF(Y$323="","",Y$327/($E$22/$E$23))</f>
        <v/>
      </c>
      <c r="Z328" s="129" t="str">
        <f>IF(Z$323="","",Z$327/($E$22/$E$23))</f>
        <v/>
      </c>
      <c r="AA328" s="129" t="str">
        <f>IF(AA$323="","",AA$327/($E$22/$E$23))</f>
        <v/>
      </c>
      <c r="AB328" s="129" t="str">
        <f>IF(AB$323="","",AB$327/($E$22/$E$23))</f>
        <v/>
      </c>
      <c r="AC328" s="129" t="str">
        <f>IF(AC$323="","",AC$327/($E$22/$E$23))</f>
        <v/>
      </c>
      <c r="AD328" s="129" t="str">
        <f>IF(AD$323="","",AD$327/($E$22/$E$23))</f>
        <v/>
      </c>
      <c r="AE328" s="129" t="str">
        <f>IF(AE$323="","",AE$327/($E$22/$E$23))</f>
        <v/>
      </c>
      <c r="AF328" s="129" t="str">
        <f>IF(AF$323="","",AF$327/($E$22/$E$23))</f>
        <v/>
      </c>
      <c r="AG328" s="129" t="str">
        <f>IF(AG$323="","",AG$327/($E$22/$E$23))</f>
        <v/>
      </c>
      <c r="AH328" s="130"/>
      <c r="AI328" s="131"/>
      <c r="AJ328" s="130"/>
      <c r="AN328" s="98"/>
    </row>
    <row r="329" spans="1:40" s="92" customFormat="1" ht="22.5">
      <c r="A329" s="193">
        <v>5</v>
      </c>
      <c r="B329" s="194" t="s">
        <v>269</v>
      </c>
      <c r="C329" s="195" t="s">
        <v>1</v>
      </c>
      <c r="D329" s="196"/>
      <c r="E329" s="196"/>
      <c r="F329" s="196"/>
      <c r="G329" s="196"/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  <c r="R329" s="196"/>
      <c r="S329" s="196"/>
      <c r="T329" s="196"/>
      <c r="U329" s="196"/>
      <c r="V329" s="196"/>
      <c r="W329" s="196"/>
      <c r="X329" s="196"/>
      <c r="Y329" s="196"/>
      <c r="Z329" s="196"/>
      <c r="AA329" s="196"/>
      <c r="AB329" s="196"/>
      <c r="AC329" s="196"/>
      <c r="AD329" s="196"/>
      <c r="AE329" s="196"/>
      <c r="AF329" s="196"/>
      <c r="AG329" s="196"/>
      <c r="AH329" s="197"/>
      <c r="AI329" s="198"/>
      <c r="AJ329" s="197"/>
      <c r="AN329" s="144"/>
    </row>
    <row r="330" spans="1:40" s="109" customFormat="1" ht="18" customHeight="1">
      <c r="A330" s="108" t="s">
        <v>253</v>
      </c>
      <c r="B330" s="109" t="s">
        <v>146</v>
      </c>
      <c r="H330" s="110"/>
    </row>
    <row r="331" spans="1:40" s="107" customFormat="1" ht="19.5" customHeight="1">
      <c r="A331" s="106"/>
      <c r="B331" s="107" t="s">
        <v>254</v>
      </c>
    </row>
    <row r="332" spans="1:40" s="9" customFormat="1">
      <c r="A332" s="470" t="s">
        <v>23</v>
      </c>
      <c r="B332" s="472" t="s">
        <v>256</v>
      </c>
      <c r="C332" s="468" t="s">
        <v>0</v>
      </c>
      <c r="D332" s="41" t="str">
        <f t="shared" ref="D332:AG332" si="243">IF(G$82="","",G$82)</f>
        <v/>
      </c>
      <c r="E332" s="41" t="str">
        <f t="shared" si="243"/>
        <v/>
      </c>
      <c r="F332" s="41" t="str">
        <f t="shared" si="243"/>
        <v/>
      </c>
      <c r="G332" s="41" t="str">
        <f t="shared" si="243"/>
        <v/>
      </c>
      <c r="H332" s="41" t="str">
        <f t="shared" si="243"/>
        <v/>
      </c>
      <c r="I332" s="41" t="str">
        <f t="shared" si="243"/>
        <v/>
      </c>
      <c r="J332" s="41" t="str">
        <f t="shared" si="243"/>
        <v/>
      </c>
      <c r="K332" s="41" t="str">
        <f t="shared" si="243"/>
        <v/>
      </c>
      <c r="L332" s="41" t="str">
        <f t="shared" si="243"/>
        <v/>
      </c>
      <c r="M332" s="41" t="str">
        <f t="shared" si="243"/>
        <v/>
      </c>
      <c r="N332" s="41" t="str">
        <f t="shared" si="243"/>
        <v/>
      </c>
      <c r="O332" s="41" t="str">
        <f t="shared" si="243"/>
        <v/>
      </c>
      <c r="P332" s="41" t="str">
        <f t="shared" si="243"/>
        <v/>
      </c>
      <c r="Q332" s="41" t="str">
        <f t="shared" si="243"/>
        <v/>
      </c>
      <c r="R332" s="41" t="str">
        <f t="shared" si="243"/>
        <v/>
      </c>
      <c r="S332" s="41" t="str">
        <f t="shared" si="243"/>
        <v/>
      </c>
      <c r="T332" s="41" t="str">
        <f t="shared" si="243"/>
        <v/>
      </c>
      <c r="U332" s="41" t="str">
        <f t="shared" si="243"/>
        <v/>
      </c>
      <c r="V332" s="41" t="str">
        <f t="shared" si="243"/>
        <v/>
      </c>
      <c r="W332" s="41" t="str">
        <f t="shared" si="243"/>
        <v/>
      </c>
      <c r="X332" s="41" t="str">
        <f t="shared" si="243"/>
        <v/>
      </c>
      <c r="Y332" s="41" t="str">
        <f t="shared" si="243"/>
        <v/>
      </c>
      <c r="Z332" s="41" t="str">
        <f t="shared" si="243"/>
        <v/>
      </c>
      <c r="AA332" s="41" t="str">
        <f t="shared" si="243"/>
        <v/>
      </c>
      <c r="AB332" s="41" t="str">
        <f t="shared" si="243"/>
        <v/>
      </c>
      <c r="AC332" s="41" t="str">
        <f t="shared" si="243"/>
        <v/>
      </c>
      <c r="AD332" s="41" t="str">
        <f t="shared" si="243"/>
        <v/>
      </c>
      <c r="AE332" s="41" t="str">
        <f t="shared" si="243"/>
        <v/>
      </c>
      <c r="AF332" s="41" t="str">
        <f t="shared" si="243"/>
        <v/>
      </c>
      <c r="AG332" s="41" t="str">
        <f t="shared" si="243"/>
        <v/>
      </c>
    </row>
    <row r="333" spans="1:40" s="9" customFormat="1">
      <c r="A333" s="471"/>
      <c r="B333" s="473"/>
      <c r="C333" s="474"/>
      <c r="D333" s="38" t="str">
        <f t="shared" ref="D333:AG333" si="244">IF(G$83="","",G$83)</f>
        <v/>
      </c>
      <c r="E333" s="38" t="str">
        <f t="shared" si="244"/>
        <v/>
      </c>
      <c r="F333" s="38" t="str">
        <f t="shared" si="244"/>
        <v/>
      </c>
      <c r="G333" s="38" t="str">
        <f t="shared" si="244"/>
        <v/>
      </c>
      <c r="H333" s="38" t="str">
        <f t="shared" si="244"/>
        <v/>
      </c>
      <c r="I333" s="38" t="str">
        <f t="shared" si="244"/>
        <v/>
      </c>
      <c r="J333" s="38" t="str">
        <f t="shared" si="244"/>
        <v/>
      </c>
      <c r="K333" s="38" t="str">
        <f t="shared" si="244"/>
        <v/>
      </c>
      <c r="L333" s="38" t="str">
        <f t="shared" si="244"/>
        <v/>
      </c>
      <c r="M333" s="38" t="str">
        <f t="shared" si="244"/>
        <v/>
      </c>
      <c r="N333" s="38" t="str">
        <f t="shared" si="244"/>
        <v/>
      </c>
      <c r="O333" s="38" t="str">
        <f t="shared" si="244"/>
        <v/>
      </c>
      <c r="P333" s="38" t="str">
        <f t="shared" si="244"/>
        <v/>
      </c>
      <c r="Q333" s="38" t="str">
        <f t="shared" si="244"/>
        <v/>
      </c>
      <c r="R333" s="38" t="str">
        <f t="shared" si="244"/>
        <v/>
      </c>
      <c r="S333" s="38" t="str">
        <f t="shared" si="244"/>
        <v/>
      </c>
      <c r="T333" s="38" t="str">
        <f t="shared" si="244"/>
        <v/>
      </c>
      <c r="U333" s="38" t="str">
        <f t="shared" si="244"/>
        <v/>
      </c>
      <c r="V333" s="38" t="str">
        <f t="shared" si="244"/>
        <v/>
      </c>
      <c r="W333" s="38" t="str">
        <f t="shared" si="244"/>
        <v/>
      </c>
      <c r="X333" s="38" t="str">
        <f t="shared" si="244"/>
        <v/>
      </c>
      <c r="Y333" s="38" t="str">
        <f t="shared" si="244"/>
        <v/>
      </c>
      <c r="Z333" s="38" t="str">
        <f t="shared" si="244"/>
        <v/>
      </c>
      <c r="AA333" s="38" t="str">
        <f t="shared" si="244"/>
        <v/>
      </c>
      <c r="AB333" s="38" t="str">
        <f t="shared" si="244"/>
        <v/>
      </c>
      <c r="AC333" s="38" t="str">
        <f t="shared" si="244"/>
        <v/>
      </c>
      <c r="AD333" s="38" t="str">
        <f t="shared" si="244"/>
        <v/>
      </c>
      <c r="AE333" s="38" t="str">
        <f t="shared" si="244"/>
        <v/>
      </c>
      <c r="AF333" s="38" t="str">
        <f t="shared" si="244"/>
        <v/>
      </c>
      <c r="AG333" s="38" t="str">
        <f t="shared" si="244"/>
        <v/>
      </c>
    </row>
    <row r="334" spans="1:40" s="92" customFormat="1">
      <c r="A334" s="132" t="str">
        <f>IF(A278="","",A278)</f>
        <v/>
      </c>
      <c r="B334" s="299" t="str">
        <f t="shared" ref="B334" si="245">IF(B278="","",B278)</f>
        <v/>
      </c>
      <c r="C334" s="387" t="str">
        <f>IF(B334="","","zł/rok")</f>
        <v/>
      </c>
      <c r="D334" s="116" t="str">
        <f>IF(G$82="","",IF($B334="","",PRODUCT(D251,E292)*(1-SUM($C$27))*(1-SUM($C$28))))</f>
        <v/>
      </c>
      <c r="E334" s="116" t="str">
        <f t="shared" ref="E334:AG334" si="246">IF(H$82="","",IF($B334="","",PRODUCT(E251,F292)*(1-SUM($C$27))*(1-SUM($C$28))))</f>
        <v/>
      </c>
      <c r="F334" s="116" t="str">
        <f t="shared" si="246"/>
        <v/>
      </c>
      <c r="G334" s="116" t="str">
        <f t="shared" si="246"/>
        <v/>
      </c>
      <c r="H334" s="116" t="str">
        <f t="shared" si="246"/>
        <v/>
      </c>
      <c r="I334" s="116" t="str">
        <f t="shared" si="246"/>
        <v/>
      </c>
      <c r="J334" s="116" t="str">
        <f t="shared" si="246"/>
        <v/>
      </c>
      <c r="K334" s="116" t="str">
        <f t="shared" si="246"/>
        <v/>
      </c>
      <c r="L334" s="116" t="str">
        <f t="shared" si="246"/>
        <v/>
      </c>
      <c r="M334" s="116" t="str">
        <f t="shared" si="246"/>
        <v/>
      </c>
      <c r="N334" s="116" t="str">
        <f t="shared" si="246"/>
        <v/>
      </c>
      <c r="O334" s="116" t="str">
        <f t="shared" si="246"/>
        <v/>
      </c>
      <c r="P334" s="116" t="str">
        <f t="shared" si="246"/>
        <v/>
      </c>
      <c r="Q334" s="116" t="str">
        <f t="shared" si="246"/>
        <v/>
      </c>
      <c r="R334" s="116" t="str">
        <f t="shared" si="246"/>
        <v/>
      </c>
      <c r="S334" s="116" t="str">
        <f t="shared" si="246"/>
        <v/>
      </c>
      <c r="T334" s="116" t="str">
        <f t="shared" si="246"/>
        <v/>
      </c>
      <c r="U334" s="116" t="str">
        <f t="shared" si="246"/>
        <v/>
      </c>
      <c r="V334" s="116" t="str">
        <f t="shared" si="246"/>
        <v/>
      </c>
      <c r="W334" s="116" t="str">
        <f t="shared" si="246"/>
        <v/>
      </c>
      <c r="X334" s="116" t="str">
        <f t="shared" si="246"/>
        <v/>
      </c>
      <c r="Y334" s="116" t="str">
        <f t="shared" si="246"/>
        <v/>
      </c>
      <c r="Z334" s="116" t="str">
        <f t="shared" si="246"/>
        <v/>
      </c>
      <c r="AA334" s="116" t="str">
        <f t="shared" si="246"/>
        <v/>
      </c>
      <c r="AB334" s="116" t="str">
        <f t="shared" si="246"/>
        <v/>
      </c>
      <c r="AC334" s="116" t="str">
        <f t="shared" si="246"/>
        <v/>
      </c>
      <c r="AD334" s="116" t="str">
        <f t="shared" si="246"/>
        <v/>
      </c>
      <c r="AE334" s="116" t="str">
        <f t="shared" si="246"/>
        <v/>
      </c>
      <c r="AF334" s="116" t="str">
        <f t="shared" si="246"/>
        <v/>
      </c>
      <c r="AG334" s="116" t="str">
        <f t="shared" si="246"/>
        <v/>
      </c>
    </row>
    <row r="335" spans="1:40" s="92" customFormat="1">
      <c r="A335" s="126" t="str">
        <f t="shared" ref="A335:B335" si="247">IF(A279="","",A279)</f>
        <v/>
      </c>
      <c r="B335" s="304" t="str">
        <f t="shared" si="247"/>
        <v/>
      </c>
      <c r="C335" s="388" t="str">
        <f t="shared" ref="C335:C343" si="248">IF(B335="","","zł/rok")</f>
        <v/>
      </c>
      <c r="D335" s="120" t="str">
        <f t="shared" ref="D335:AG335" si="249">IF(G$82="","",IF($B335="","",PRODUCT(D252,E293)*(1-SUM($C$27))*(1-SUM($C$28))))</f>
        <v/>
      </c>
      <c r="E335" s="120" t="str">
        <f t="shared" si="249"/>
        <v/>
      </c>
      <c r="F335" s="120" t="str">
        <f t="shared" si="249"/>
        <v/>
      </c>
      <c r="G335" s="120" t="str">
        <f t="shared" si="249"/>
        <v/>
      </c>
      <c r="H335" s="120" t="str">
        <f t="shared" si="249"/>
        <v/>
      </c>
      <c r="I335" s="120" t="str">
        <f t="shared" si="249"/>
        <v/>
      </c>
      <c r="J335" s="120" t="str">
        <f t="shared" si="249"/>
        <v/>
      </c>
      <c r="K335" s="120" t="str">
        <f t="shared" si="249"/>
        <v/>
      </c>
      <c r="L335" s="120" t="str">
        <f t="shared" si="249"/>
        <v/>
      </c>
      <c r="M335" s="120" t="str">
        <f t="shared" si="249"/>
        <v/>
      </c>
      <c r="N335" s="120" t="str">
        <f t="shared" si="249"/>
        <v/>
      </c>
      <c r="O335" s="120" t="str">
        <f t="shared" si="249"/>
        <v/>
      </c>
      <c r="P335" s="120" t="str">
        <f t="shared" si="249"/>
        <v/>
      </c>
      <c r="Q335" s="120" t="str">
        <f t="shared" si="249"/>
        <v/>
      </c>
      <c r="R335" s="120" t="str">
        <f t="shared" si="249"/>
        <v/>
      </c>
      <c r="S335" s="120" t="str">
        <f t="shared" si="249"/>
        <v/>
      </c>
      <c r="T335" s="120" t="str">
        <f t="shared" si="249"/>
        <v/>
      </c>
      <c r="U335" s="120" t="str">
        <f t="shared" si="249"/>
        <v/>
      </c>
      <c r="V335" s="120" t="str">
        <f t="shared" si="249"/>
        <v/>
      </c>
      <c r="W335" s="120" t="str">
        <f t="shared" si="249"/>
        <v/>
      </c>
      <c r="X335" s="120" t="str">
        <f t="shared" si="249"/>
        <v/>
      </c>
      <c r="Y335" s="120" t="str">
        <f t="shared" si="249"/>
        <v/>
      </c>
      <c r="Z335" s="120" t="str">
        <f t="shared" si="249"/>
        <v/>
      </c>
      <c r="AA335" s="120" t="str">
        <f t="shared" si="249"/>
        <v/>
      </c>
      <c r="AB335" s="120" t="str">
        <f t="shared" si="249"/>
        <v/>
      </c>
      <c r="AC335" s="120" t="str">
        <f t="shared" si="249"/>
        <v/>
      </c>
      <c r="AD335" s="120" t="str">
        <f t="shared" si="249"/>
        <v/>
      </c>
      <c r="AE335" s="120" t="str">
        <f t="shared" si="249"/>
        <v/>
      </c>
      <c r="AF335" s="120" t="str">
        <f t="shared" si="249"/>
        <v/>
      </c>
      <c r="AG335" s="120" t="str">
        <f t="shared" si="249"/>
        <v/>
      </c>
    </row>
    <row r="336" spans="1:40" s="92" customFormat="1">
      <c r="A336" s="126" t="str">
        <f t="shared" ref="A336:B336" si="250">IF(A280="","",A280)</f>
        <v/>
      </c>
      <c r="B336" s="304" t="str">
        <f t="shared" si="250"/>
        <v/>
      </c>
      <c r="C336" s="388" t="str">
        <f t="shared" si="248"/>
        <v/>
      </c>
      <c r="D336" s="120" t="str">
        <f t="shared" ref="D336:AG336" si="251">IF(G$82="","",IF($B336="","",PRODUCT(D253,E294)*(1-SUM($C$27))*(1-SUM($C$28))))</f>
        <v/>
      </c>
      <c r="E336" s="120" t="str">
        <f t="shared" si="251"/>
        <v/>
      </c>
      <c r="F336" s="120" t="str">
        <f t="shared" si="251"/>
        <v/>
      </c>
      <c r="G336" s="120" t="str">
        <f t="shared" si="251"/>
        <v/>
      </c>
      <c r="H336" s="120" t="str">
        <f t="shared" si="251"/>
        <v/>
      </c>
      <c r="I336" s="120" t="str">
        <f t="shared" si="251"/>
        <v/>
      </c>
      <c r="J336" s="120" t="str">
        <f t="shared" si="251"/>
        <v/>
      </c>
      <c r="K336" s="120" t="str">
        <f t="shared" si="251"/>
        <v/>
      </c>
      <c r="L336" s="120" t="str">
        <f t="shared" si="251"/>
        <v/>
      </c>
      <c r="M336" s="120" t="str">
        <f t="shared" si="251"/>
        <v/>
      </c>
      <c r="N336" s="120" t="str">
        <f t="shared" si="251"/>
        <v/>
      </c>
      <c r="O336" s="120" t="str">
        <f t="shared" si="251"/>
        <v/>
      </c>
      <c r="P336" s="120" t="str">
        <f t="shared" si="251"/>
        <v/>
      </c>
      <c r="Q336" s="120" t="str">
        <f t="shared" si="251"/>
        <v/>
      </c>
      <c r="R336" s="120" t="str">
        <f t="shared" si="251"/>
        <v/>
      </c>
      <c r="S336" s="120" t="str">
        <f t="shared" si="251"/>
        <v/>
      </c>
      <c r="T336" s="120" t="str">
        <f t="shared" si="251"/>
        <v/>
      </c>
      <c r="U336" s="120" t="str">
        <f t="shared" si="251"/>
        <v/>
      </c>
      <c r="V336" s="120" t="str">
        <f t="shared" si="251"/>
        <v/>
      </c>
      <c r="W336" s="120" t="str">
        <f t="shared" si="251"/>
        <v/>
      </c>
      <c r="X336" s="120" t="str">
        <f t="shared" si="251"/>
        <v/>
      </c>
      <c r="Y336" s="120" t="str">
        <f t="shared" si="251"/>
        <v/>
      </c>
      <c r="Z336" s="120" t="str">
        <f t="shared" si="251"/>
        <v/>
      </c>
      <c r="AA336" s="120" t="str">
        <f t="shared" si="251"/>
        <v/>
      </c>
      <c r="AB336" s="120" t="str">
        <f t="shared" si="251"/>
        <v/>
      </c>
      <c r="AC336" s="120" t="str">
        <f t="shared" si="251"/>
        <v/>
      </c>
      <c r="AD336" s="120" t="str">
        <f t="shared" si="251"/>
        <v/>
      </c>
      <c r="AE336" s="120" t="str">
        <f t="shared" si="251"/>
        <v/>
      </c>
      <c r="AF336" s="120" t="str">
        <f t="shared" si="251"/>
        <v/>
      </c>
      <c r="AG336" s="120" t="str">
        <f t="shared" si="251"/>
        <v/>
      </c>
    </row>
    <row r="337" spans="1:33" s="92" customFormat="1">
      <c r="A337" s="126" t="str">
        <f t="shared" ref="A337:B337" si="252">IF(A281="","",A281)</f>
        <v/>
      </c>
      <c r="B337" s="304" t="str">
        <f t="shared" si="252"/>
        <v/>
      </c>
      <c r="C337" s="388" t="str">
        <f t="shared" si="248"/>
        <v/>
      </c>
      <c r="D337" s="120" t="str">
        <f t="shared" ref="D337:AG337" si="253">IF(G$82="","",IF($B337="","",PRODUCT(D254,E295)*(1-SUM($C$27))*(1-SUM($C$28))))</f>
        <v/>
      </c>
      <c r="E337" s="120" t="str">
        <f t="shared" si="253"/>
        <v/>
      </c>
      <c r="F337" s="120" t="str">
        <f t="shared" si="253"/>
        <v/>
      </c>
      <c r="G337" s="120" t="str">
        <f t="shared" si="253"/>
        <v/>
      </c>
      <c r="H337" s="120" t="str">
        <f t="shared" si="253"/>
        <v/>
      </c>
      <c r="I337" s="120" t="str">
        <f t="shared" si="253"/>
        <v/>
      </c>
      <c r="J337" s="120" t="str">
        <f t="shared" si="253"/>
        <v/>
      </c>
      <c r="K337" s="120" t="str">
        <f t="shared" si="253"/>
        <v/>
      </c>
      <c r="L337" s="120" t="str">
        <f t="shared" si="253"/>
        <v/>
      </c>
      <c r="M337" s="120" t="str">
        <f t="shared" si="253"/>
        <v/>
      </c>
      <c r="N337" s="120" t="str">
        <f t="shared" si="253"/>
        <v/>
      </c>
      <c r="O337" s="120" t="str">
        <f t="shared" si="253"/>
        <v/>
      </c>
      <c r="P337" s="120" t="str">
        <f t="shared" si="253"/>
        <v/>
      </c>
      <c r="Q337" s="120" t="str">
        <f t="shared" si="253"/>
        <v/>
      </c>
      <c r="R337" s="120" t="str">
        <f t="shared" si="253"/>
        <v/>
      </c>
      <c r="S337" s="120" t="str">
        <f t="shared" si="253"/>
        <v/>
      </c>
      <c r="T337" s="120" t="str">
        <f t="shared" si="253"/>
        <v/>
      </c>
      <c r="U337" s="120" t="str">
        <f t="shared" si="253"/>
        <v/>
      </c>
      <c r="V337" s="120" t="str">
        <f t="shared" si="253"/>
        <v/>
      </c>
      <c r="W337" s="120" t="str">
        <f t="shared" si="253"/>
        <v/>
      </c>
      <c r="X337" s="120" t="str">
        <f t="shared" si="253"/>
        <v/>
      </c>
      <c r="Y337" s="120" t="str">
        <f t="shared" si="253"/>
        <v/>
      </c>
      <c r="Z337" s="120" t="str">
        <f t="shared" si="253"/>
        <v/>
      </c>
      <c r="AA337" s="120" t="str">
        <f t="shared" si="253"/>
        <v/>
      </c>
      <c r="AB337" s="120" t="str">
        <f t="shared" si="253"/>
        <v/>
      </c>
      <c r="AC337" s="120" t="str">
        <f t="shared" si="253"/>
        <v/>
      </c>
      <c r="AD337" s="120" t="str">
        <f t="shared" si="253"/>
        <v/>
      </c>
      <c r="AE337" s="120" t="str">
        <f t="shared" si="253"/>
        <v/>
      </c>
      <c r="AF337" s="120" t="str">
        <f t="shared" si="253"/>
        <v/>
      </c>
      <c r="AG337" s="120" t="str">
        <f t="shared" si="253"/>
        <v/>
      </c>
    </row>
    <row r="338" spans="1:33" s="200" customFormat="1">
      <c r="A338" s="126" t="str">
        <f t="shared" ref="A338:B338" si="254">IF(A282="","",A282)</f>
        <v/>
      </c>
      <c r="B338" s="304" t="str">
        <f t="shared" si="254"/>
        <v/>
      </c>
      <c r="C338" s="388" t="str">
        <f t="shared" si="248"/>
        <v/>
      </c>
      <c r="D338" s="120" t="str">
        <f t="shared" ref="D338:AG338" si="255">IF(G$82="","",IF($B338="","",PRODUCT(D255,E296)*(1-SUM($C$27))*(1-SUM($C$28))))</f>
        <v/>
      </c>
      <c r="E338" s="120" t="str">
        <f t="shared" si="255"/>
        <v/>
      </c>
      <c r="F338" s="120" t="str">
        <f t="shared" si="255"/>
        <v/>
      </c>
      <c r="G338" s="120" t="str">
        <f t="shared" si="255"/>
        <v/>
      </c>
      <c r="H338" s="120" t="str">
        <f t="shared" si="255"/>
        <v/>
      </c>
      <c r="I338" s="120" t="str">
        <f t="shared" si="255"/>
        <v/>
      </c>
      <c r="J338" s="120" t="str">
        <f t="shared" si="255"/>
        <v/>
      </c>
      <c r="K338" s="120" t="str">
        <f t="shared" si="255"/>
        <v/>
      </c>
      <c r="L338" s="120" t="str">
        <f t="shared" si="255"/>
        <v/>
      </c>
      <c r="M338" s="120" t="str">
        <f t="shared" si="255"/>
        <v/>
      </c>
      <c r="N338" s="120" t="str">
        <f t="shared" si="255"/>
        <v/>
      </c>
      <c r="O338" s="120" t="str">
        <f t="shared" si="255"/>
        <v/>
      </c>
      <c r="P338" s="120" t="str">
        <f t="shared" si="255"/>
        <v/>
      </c>
      <c r="Q338" s="120" t="str">
        <f t="shared" si="255"/>
        <v/>
      </c>
      <c r="R338" s="120" t="str">
        <f t="shared" si="255"/>
        <v/>
      </c>
      <c r="S338" s="120" t="str">
        <f t="shared" si="255"/>
        <v/>
      </c>
      <c r="T338" s="120" t="str">
        <f t="shared" si="255"/>
        <v/>
      </c>
      <c r="U338" s="120" t="str">
        <f t="shared" si="255"/>
        <v/>
      </c>
      <c r="V338" s="120" t="str">
        <f t="shared" si="255"/>
        <v/>
      </c>
      <c r="W338" s="120" t="str">
        <f t="shared" si="255"/>
        <v/>
      </c>
      <c r="X338" s="120" t="str">
        <f t="shared" si="255"/>
        <v/>
      </c>
      <c r="Y338" s="120" t="str">
        <f t="shared" si="255"/>
        <v/>
      </c>
      <c r="Z338" s="120" t="str">
        <f t="shared" si="255"/>
        <v/>
      </c>
      <c r="AA338" s="120" t="str">
        <f t="shared" si="255"/>
        <v/>
      </c>
      <c r="AB338" s="120" t="str">
        <f t="shared" si="255"/>
        <v/>
      </c>
      <c r="AC338" s="120" t="str">
        <f t="shared" si="255"/>
        <v/>
      </c>
      <c r="AD338" s="120" t="str">
        <f t="shared" si="255"/>
        <v/>
      </c>
      <c r="AE338" s="120" t="str">
        <f t="shared" si="255"/>
        <v/>
      </c>
      <c r="AF338" s="120" t="str">
        <f t="shared" si="255"/>
        <v/>
      </c>
      <c r="AG338" s="120" t="str">
        <f t="shared" si="255"/>
        <v/>
      </c>
    </row>
    <row r="339" spans="1:33" s="200" customFormat="1">
      <c r="A339" s="126" t="str">
        <f t="shared" ref="A339:B339" si="256">IF(A283="","",A283)</f>
        <v/>
      </c>
      <c r="B339" s="304" t="str">
        <f t="shared" si="256"/>
        <v/>
      </c>
      <c r="C339" s="388" t="str">
        <f t="shared" si="248"/>
        <v/>
      </c>
      <c r="D339" s="120" t="str">
        <f t="shared" ref="D339:AG339" si="257">IF(G$82="","",IF($B339="","",PRODUCT(D256,E297)*(1-SUM($C$27))*(1-SUM($C$28))))</f>
        <v/>
      </c>
      <c r="E339" s="120" t="str">
        <f t="shared" si="257"/>
        <v/>
      </c>
      <c r="F339" s="120" t="str">
        <f t="shared" si="257"/>
        <v/>
      </c>
      <c r="G339" s="120" t="str">
        <f t="shared" si="257"/>
        <v/>
      </c>
      <c r="H339" s="120" t="str">
        <f t="shared" si="257"/>
        <v/>
      </c>
      <c r="I339" s="120" t="str">
        <f t="shared" si="257"/>
        <v/>
      </c>
      <c r="J339" s="120" t="str">
        <f t="shared" si="257"/>
        <v/>
      </c>
      <c r="K339" s="120" t="str">
        <f t="shared" si="257"/>
        <v/>
      </c>
      <c r="L339" s="120" t="str">
        <f t="shared" si="257"/>
        <v/>
      </c>
      <c r="M339" s="120" t="str">
        <f t="shared" si="257"/>
        <v/>
      </c>
      <c r="N339" s="120" t="str">
        <f t="shared" si="257"/>
        <v/>
      </c>
      <c r="O339" s="120" t="str">
        <f t="shared" si="257"/>
        <v/>
      </c>
      <c r="P339" s="120" t="str">
        <f t="shared" si="257"/>
        <v/>
      </c>
      <c r="Q339" s="120" t="str">
        <f t="shared" si="257"/>
        <v/>
      </c>
      <c r="R339" s="120" t="str">
        <f t="shared" si="257"/>
        <v/>
      </c>
      <c r="S339" s="120" t="str">
        <f t="shared" si="257"/>
        <v/>
      </c>
      <c r="T339" s="120" t="str">
        <f t="shared" si="257"/>
        <v/>
      </c>
      <c r="U339" s="120" t="str">
        <f t="shared" si="257"/>
        <v/>
      </c>
      <c r="V339" s="120" t="str">
        <f t="shared" si="257"/>
        <v/>
      </c>
      <c r="W339" s="120" t="str">
        <f t="shared" si="257"/>
        <v/>
      </c>
      <c r="X339" s="120" t="str">
        <f t="shared" si="257"/>
        <v/>
      </c>
      <c r="Y339" s="120" t="str">
        <f t="shared" si="257"/>
        <v/>
      </c>
      <c r="Z339" s="120" t="str">
        <f t="shared" si="257"/>
        <v/>
      </c>
      <c r="AA339" s="120" t="str">
        <f t="shared" si="257"/>
        <v/>
      </c>
      <c r="AB339" s="120" t="str">
        <f t="shared" si="257"/>
        <v/>
      </c>
      <c r="AC339" s="120" t="str">
        <f t="shared" si="257"/>
        <v/>
      </c>
      <c r="AD339" s="120" t="str">
        <f t="shared" si="257"/>
        <v/>
      </c>
      <c r="AE339" s="120" t="str">
        <f t="shared" si="257"/>
        <v/>
      </c>
      <c r="AF339" s="120" t="str">
        <f t="shared" si="257"/>
        <v/>
      </c>
      <c r="AG339" s="120" t="str">
        <f t="shared" si="257"/>
        <v/>
      </c>
    </row>
    <row r="340" spans="1:33" s="200" customFormat="1">
      <c r="A340" s="126" t="str">
        <f t="shared" ref="A340:B340" si="258">IF(A284="","",A284)</f>
        <v/>
      </c>
      <c r="B340" s="304" t="str">
        <f t="shared" si="258"/>
        <v/>
      </c>
      <c r="C340" s="388" t="str">
        <f t="shared" si="248"/>
        <v/>
      </c>
      <c r="D340" s="120" t="str">
        <f t="shared" ref="D340:AG340" si="259">IF(G$82="","",IF($B340="","",PRODUCT(D257,E298)*(1-SUM($C$27))*(1-SUM($C$28))))</f>
        <v/>
      </c>
      <c r="E340" s="120" t="str">
        <f t="shared" si="259"/>
        <v/>
      </c>
      <c r="F340" s="120" t="str">
        <f t="shared" si="259"/>
        <v/>
      </c>
      <c r="G340" s="120" t="str">
        <f t="shared" si="259"/>
        <v/>
      </c>
      <c r="H340" s="120" t="str">
        <f t="shared" si="259"/>
        <v/>
      </c>
      <c r="I340" s="120" t="str">
        <f t="shared" si="259"/>
        <v/>
      </c>
      <c r="J340" s="120" t="str">
        <f t="shared" si="259"/>
        <v/>
      </c>
      <c r="K340" s="120" t="str">
        <f t="shared" si="259"/>
        <v/>
      </c>
      <c r="L340" s="120" t="str">
        <f t="shared" si="259"/>
        <v/>
      </c>
      <c r="M340" s="120" t="str">
        <f t="shared" si="259"/>
        <v/>
      </c>
      <c r="N340" s="120" t="str">
        <f t="shared" si="259"/>
        <v/>
      </c>
      <c r="O340" s="120" t="str">
        <f t="shared" si="259"/>
        <v/>
      </c>
      <c r="P340" s="120" t="str">
        <f t="shared" si="259"/>
        <v/>
      </c>
      <c r="Q340" s="120" t="str">
        <f t="shared" si="259"/>
        <v/>
      </c>
      <c r="R340" s="120" t="str">
        <f t="shared" si="259"/>
        <v/>
      </c>
      <c r="S340" s="120" t="str">
        <f t="shared" si="259"/>
        <v/>
      </c>
      <c r="T340" s="120" t="str">
        <f t="shared" si="259"/>
        <v/>
      </c>
      <c r="U340" s="120" t="str">
        <f t="shared" si="259"/>
        <v/>
      </c>
      <c r="V340" s="120" t="str">
        <f t="shared" si="259"/>
        <v/>
      </c>
      <c r="W340" s="120" t="str">
        <f t="shared" si="259"/>
        <v/>
      </c>
      <c r="X340" s="120" t="str">
        <f t="shared" si="259"/>
        <v/>
      </c>
      <c r="Y340" s="120" t="str">
        <f t="shared" si="259"/>
        <v/>
      </c>
      <c r="Z340" s="120" t="str">
        <f t="shared" si="259"/>
        <v/>
      </c>
      <c r="AA340" s="120" t="str">
        <f t="shared" si="259"/>
        <v/>
      </c>
      <c r="AB340" s="120" t="str">
        <f t="shared" si="259"/>
        <v/>
      </c>
      <c r="AC340" s="120" t="str">
        <f t="shared" si="259"/>
        <v/>
      </c>
      <c r="AD340" s="120" t="str">
        <f t="shared" si="259"/>
        <v/>
      </c>
      <c r="AE340" s="120" t="str">
        <f t="shared" si="259"/>
        <v/>
      </c>
      <c r="AF340" s="120" t="str">
        <f t="shared" si="259"/>
        <v/>
      </c>
      <c r="AG340" s="120" t="str">
        <f t="shared" si="259"/>
        <v/>
      </c>
    </row>
    <row r="341" spans="1:33" s="200" customFormat="1">
      <c r="A341" s="126" t="str">
        <f t="shared" ref="A341:B341" si="260">IF(A285="","",A285)</f>
        <v/>
      </c>
      <c r="B341" s="304" t="str">
        <f t="shared" si="260"/>
        <v/>
      </c>
      <c r="C341" s="388" t="str">
        <f t="shared" si="248"/>
        <v/>
      </c>
      <c r="D341" s="120" t="str">
        <f t="shared" ref="D341:AG341" si="261">IF(G$82="","",IF($B341="","",PRODUCT(D258,E299)*(1-SUM($C$27))*(1-SUM($C$28))))</f>
        <v/>
      </c>
      <c r="E341" s="120" t="str">
        <f t="shared" si="261"/>
        <v/>
      </c>
      <c r="F341" s="120" t="str">
        <f t="shared" si="261"/>
        <v/>
      </c>
      <c r="G341" s="120" t="str">
        <f t="shared" si="261"/>
        <v/>
      </c>
      <c r="H341" s="120" t="str">
        <f t="shared" si="261"/>
        <v/>
      </c>
      <c r="I341" s="120" t="str">
        <f t="shared" si="261"/>
        <v/>
      </c>
      <c r="J341" s="120" t="str">
        <f t="shared" si="261"/>
        <v/>
      </c>
      <c r="K341" s="120" t="str">
        <f t="shared" si="261"/>
        <v/>
      </c>
      <c r="L341" s="120" t="str">
        <f t="shared" si="261"/>
        <v/>
      </c>
      <c r="M341" s="120" t="str">
        <f t="shared" si="261"/>
        <v/>
      </c>
      <c r="N341" s="120" t="str">
        <f t="shared" si="261"/>
        <v/>
      </c>
      <c r="O341" s="120" t="str">
        <f t="shared" si="261"/>
        <v/>
      </c>
      <c r="P341" s="120" t="str">
        <f t="shared" si="261"/>
        <v/>
      </c>
      <c r="Q341" s="120" t="str">
        <f t="shared" si="261"/>
        <v/>
      </c>
      <c r="R341" s="120" t="str">
        <f t="shared" si="261"/>
        <v/>
      </c>
      <c r="S341" s="120" t="str">
        <f t="shared" si="261"/>
        <v/>
      </c>
      <c r="T341" s="120" t="str">
        <f t="shared" si="261"/>
        <v/>
      </c>
      <c r="U341" s="120" t="str">
        <f t="shared" si="261"/>
        <v/>
      </c>
      <c r="V341" s="120" t="str">
        <f t="shared" si="261"/>
        <v/>
      </c>
      <c r="W341" s="120" t="str">
        <f t="shared" si="261"/>
        <v/>
      </c>
      <c r="X341" s="120" t="str">
        <f t="shared" si="261"/>
        <v/>
      </c>
      <c r="Y341" s="120" t="str">
        <f t="shared" si="261"/>
        <v/>
      </c>
      <c r="Z341" s="120" t="str">
        <f t="shared" si="261"/>
        <v/>
      </c>
      <c r="AA341" s="120" t="str">
        <f t="shared" si="261"/>
        <v/>
      </c>
      <c r="AB341" s="120" t="str">
        <f t="shared" si="261"/>
        <v/>
      </c>
      <c r="AC341" s="120" t="str">
        <f t="shared" si="261"/>
        <v/>
      </c>
      <c r="AD341" s="120" t="str">
        <f t="shared" si="261"/>
        <v/>
      </c>
      <c r="AE341" s="120" t="str">
        <f t="shared" si="261"/>
        <v/>
      </c>
      <c r="AF341" s="120" t="str">
        <f t="shared" si="261"/>
        <v/>
      </c>
      <c r="AG341" s="120" t="str">
        <f t="shared" si="261"/>
        <v/>
      </c>
    </row>
    <row r="342" spans="1:33" s="200" customFormat="1">
      <c r="A342" s="126" t="str">
        <f t="shared" ref="A342:B342" si="262">IF(A286="","",A286)</f>
        <v/>
      </c>
      <c r="B342" s="304" t="str">
        <f t="shared" si="262"/>
        <v/>
      </c>
      <c r="C342" s="388" t="str">
        <f t="shared" si="248"/>
        <v/>
      </c>
      <c r="D342" s="120" t="str">
        <f t="shared" ref="D342:AG342" si="263">IF(G$82="","",IF($B342="","",PRODUCT(D259,E300)*(1-SUM($C$27))*(1-SUM($C$28))))</f>
        <v/>
      </c>
      <c r="E342" s="120" t="str">
        <f t="shared" si="263"/>
        <v/>
      </c>
      <c r="F342" s="120" t="str">
        <f t="shared" si="263"/>
        <v/>
      </c>
      <c r="G342" s="120" t="str">
        <f t="shared" si="263"/>
        <v/>
      </c>
      <c r="H342" s="120" t="str">
        <f t="shared" si="263"/>
        <v/>
      </c>
      <c r="I342" s="120" t="str">
        <f t="shared" si="263"/>
        <v/>
      </c>
      <c r="J342" s="120" t="str">
        <f t="shared" si="263"/>
        <v/>
      </c>
      <c r="K342" s="120" t="str">
        <f t="shared" si="263"/>
        <v/>
      </c>
      <c r="L342" s="120" t="str">
        <f t="shared" si="263"/>
        <v/>
      </c>
      <c r="M342" s="120" t="str">
        <f t="shared" si="263"/>
        <v/>
      </c>
      <c r="N342" s="120" t="str">
        <f t="shared" si="263"/>
        <v/>
      </c>
      <c r="O342" s="120" t="str">
        <f t="shared" si="263"/>
        <v/>
      </c>
      <c r="P342" s="120" t="str">
        <f t="shared" si="263"/>
        <v/>
      </c>
      <c r="Q342" s="120" t="str">
        <f t="shared" si="263"/>
        <v/>
      </c>
      <c r="R342" s="120" t="str">
        <f t="shared" si="263"/>
        <v/>
      </c>
      <c r="S342" s="120" t="str">
        <f t="shared" si="263"/>
        <v/>
      </c>
      <c r="T342" s="120" t="str">
        <f t="shared" si="263"/>
        <v/>
      </c>
      <c r="U342" s="120" t="str">
        <f t="shared" si="263"/>
        <v/>
      </c>
      <c r="V342" s="120" t="str">
        <f t="shared" si="263"/>
        <v/>
      </c>
      <c r="W342" s="120" t="str">
        <f t="shared" si="263"/>
        <v/>
      </c>
      <c r="X342" s="120" t="str">
        <f t="shared" si="263"/>
        <v/>
      </c>
      <c r="Y342" s="120" t="str">
        <f t="shared" si="263"/>
        <v/>
      </c>
      <c r="Z342" s="120" t="str">
        <f t="shared" si="263"/>
        <v/>
      </c>
      <c r="AA342" s="120" t="str">
        <f t="shared" si="263"/>
        <v/>
      </c>
      <c r="AB342" s="120" t="str">
        <f t="shared" si="263"/>
        <v/>
      </c>
      <c r="AC342" s="120" t="str">
        <f t="shared" si="263"/>
        <v/>
      </c>
      <c r="AD342" s="120" t="str">
        <f t="shared" si="263"/>
        <v/>
      </c>
      <c r="AE342" s="120" t="str">
        <f t="shared" si="263"/>
        <v/>
      </c>
      <c r="AF342" s="120" t="str">
        <f t="shared" si="263"/>
        <v/>
      </c>
      <c r="AG342" s="120" t="str">
        <f t="shared" si="263"/>
        <v/>
      </c>
    </row>
    <row r="343" spans="1:33" s="92" customFormat="1">
      <c r="A343" s="137" t="str">
        <f t="shared" ref="A343:B343" si="264">IF(A287="","",A287)</f>
        <v/>
      </c>
      <c r="B343" s="309" t="str">
        <f t="shared" si="264"/>
        <v/>
      </c>
      <c r="C343" s="389" t="str">
        <f t="shared" si="248"/>
        <v/>
      </c>
      <c r="D343" s="154" t="str">
        <f t="shared" ref="D343:AG343" si="265">IF(G$82="","",IF($B343="","",PRODUCT(D260,E301)*(1-SUM($C$27))*(1-SUM($C$28))))</f>
        <v/>
      </c>
      <c r="E343" s="154" t="str">
        <f t="shared" si="265"/>
        <v/>
      </c>
      <c r="F343" s="154" t="str">
        <f t="shared" si="265"/>
        <v/>
      </c>
      <c r="G343" s="154" t="str">
        <f t="shared" si="265"/>
        <v/>
      </c>
      <c r="H343" s="154" t="str">
        <f t="shared" si="265"/>
        <v/>
      </c>
      <c r="I343" s="154" t="str">
        <f t="shared" si="265"/>
        <v/>
      </c>
      <c r="J343" s="154" t="str">
        <f t="shared" si="265"/>
        <v/>
      </c>
      <c r="K343" s="154" t="str">
        <f t="shared" si="265"/>
        <v/>
      </c>
      <c r="L343" s="154" t="str">
        <f t="shared" si="265"/>
        <v/>
      </c>
      <c r="M343" s="154" t="str">
        <f t="shared" si="265"/>
        <v/>
      </c>
      <c r="N343" s="154" t="str">
        <f t="shared" si="265"/>
        <v/>
      </c>
      <c r="O343" s="154" t="str">
        <f t="shared" si="265"/>
        <v/>
      </c>
      <c r="P343" s="154" t="str">
        <f t="shared" si="265"/>
        <v/>
      </c>
      <c r="Q343" s="154" t="str">
        <f t="shared" si="265"/>
        <v/>
      </c>
      <c r="R343" s="154" t="str">
        <f t="shared" si="265"/>
        <v/>
      </c>
      <c r="S343" s="154" t="str">
        <f t="shared" si="265"/>
        <v/>
      </c>
      <c r="T343" s="154" t="str">
        <f t="shared" si="265"/>
        <v/>
      </c>
      <c r="U343" s="154" t="str">
        <f t="shared" si="265"/>
        <v/>
      </c>
      <c r="V343" s="154" t="str">
        <f t="shared" si="265"/>
        <v/>
      </c>
      <c r="W343" s="154" t="str">
        <f t="shared" si="265"/>
        <v/>
      </c>
      <c r="X343" s="154" t="str">
        <f t="shared" si="265"/>
        <v/>
      </c>
      <c r="Y343" s="154" t="str">
        <f t="shared" si="265"/>
        <v/>
      </c>
      <c r="Z343" s="154" t="str">
        <f t="shared" si="265"/>
        <v/>
      </c>
      <c r="AA343" s="154" t="str">
        <f t="shared" si="265"/>
        <v/>
      </c>
      <c r="AB343" s="154" t="str">
        <f t="shared" si="265"/>
        <v/>
      </c>
      <c r="AC343" s="154" t="str">
        <f t="shared" si="265"/>
        <v/>
      </c>
      <c r="AD343" s="154" t="str">
        <f t="shared" si="265"/>
        <v/>
      </c>
      <c r="AE343" s="154" t="str">
        <f t="shared" si="265"/>
        <v/>
      </c>
      <c r="AF343" s="154" t="str">
        <f t="shared" si="265"/>
        <v/>
      </c>
      <c r="AG343" s="154" t="str">
        <f t="shared" si="265"/>
        <v/>
      </c>
    </row>
    <row r="344" spans="1:33" s="92" customFormat="1">
      <c r="A344" s="141" t="s">
        <v>119</v>
      </c>
      <c r="B344" s="11" t="s">
        <v>257</v>
      </c>
      <c r="C344" s="115" t="s">
        <v>1</v>
      </c>
      <c r="D344" s="116" t="str">
        <f>IF(G$82="","",SUM(D$334:D$343))</f>
        <v/>
      </c>
      <c r="E344" s="116" t="str">
        <f t="shared" ref="E344:AG344" si="266">IF(H$82="","",SUM(E$334:E$343))</f>
        <v/>
      </c>
      <c r="F344" s="116" t="str">
        <f t="shared" si="266"/>
        <v/>
      </c>
      <c r="G344" s="116" t="str">
        <f t="shared" si="266"/>
        <v/>
      </c>
      <c r="H344" s="116" t="str">
        <f t="shared" si="266"/>
        <v/>
      </c>
      <c r="I344" s="116" t="str">
        <f t="shared" si="266"/>
        <v/>
      </c>
      <c r="J344" s="116" t="str">
        <f t="shared" si="266"/>
        <v/>
      </c>
      <c r="K344" s="116" t="str">
        <f t="shared" si="266"/>
        <v/>
      </c>
      <c r="L344" s="116" t="str">
        <f t="shared" si="266"/>
        <v/>
      </c>
      <c r="M344" s="116" t="str">
        <f t="shared" si="266"/>
        <v/>
      </c>
      <c r="N344" s="116" t="str">
        <f t="shared" si="266"/>
        <v/>
      </c>
      <c r="O344" s="116" t="str">
        <f t="shared" si="266"/>
        <v/>
      </c>
      <c r="P344" s="116" t="str">
        <f t="shared" si="266"/>
        <v/>
      </c>
      <c r="Q344" s="116" t="str">
        <f t="shared" si="266"/>
        <v/>
      </c>
      <c r="R344" s="116" t="str">
        <f t="shared" si="266"/>
        <v/>
      </c>
      <c r="S344" s="116" t="str">
        <f t="shared" si="266"/>
        <v/>
      </c>
      <c r="T344" s="116" t="str">
        <f t="shared" si="266"/>
        <v/>
      </c>
      <c r="U344" s="116" t="str">
        <f t="shared" si="266"/>
        <v/>
      </c>
      <c r="V344" s="116" t="str">
        <f t="shared" si="266"/>
        <v/>
      </c>
      <c r="W344" s="116" t="str">
        <f t="shared" si="266"/>
        <v/>
      </c>
      <c r="X344" s="116" t="str">
        <f t="shared" si="266"/>
        <v/>
      </c>
      <c r="Y344" s="116" t="str">
        <f t="shared" si="266"/>
        <v/>
      </c>
      <c r="Z344" s="116" t="str">
        <f t="shared" si="266"/>
        <v/>
      </c>
      <c r="AA344" s="116" t="str">
        <f t="shared" si="266"/>
        <v/>
      </c>
      <c r="AB344" s="116" t="str">
        <f t="shared" si="266"/>
        <v/>
      </c>
      <c r="AC344" s="116" t="str">
        <f t="shared" si="266"/>
        <v/>
      </c>
      <c r="AD344" s="116" t="str">
        <f t="shared" si="266"/>
        <v/>
      </c>
      <c r="AE344" s="116" t="str">
        <f t="shared" si="266"/>
        <v/>
      </c>
      <c r="AF344" s="116" t="str">
        <f t="shared" si="266"/>
        <v/>
      </c>
      <c r="AG344" s="116" t="str">
        <f t="shared" si="266"/>
        <v/>
      </c>
    </row>
    <row r="345" spans="1:33" s="92" customFormat="1">
      <c r="A345" s="142" t="s">
        <v>154</v>
      </c>
      <c r="B345" s="143" t="s">
        <v>258</v>
      </c>
      <c r="C345" s="119" t="s">
        <v>1</v>
      </c>
      <c r="D345" s="120" t="str">
        <f>IF(G$82="","",IF(E$288="",D$344,D$344*E$288))</f>
        <v/>
      </c>
      <c r="E345" s="120" t="str">
        <f t="shared" ref="E345:AG345" si="267">IF(H$82="","",IF(F$288="",E$344,E$344*F$288))</f>
        <v/>
      </c>
      <c r="F345" s="120" t="str">
        <f t="shared" si="267"/>
        <v/>
      </c>
      <c r="G345" s="120" t="str">
        <f t="shared" si="267"/>
        <v/>
      </c>
      <c r="H345" s="120" t="str">
        <f t="shared" si="267"/>
        <v/>
      </c>
      <c r="I345" s="120" t="str">
        <f t="shared" si="267"/>
        <v/>
      </c>
      <c r="J345" s="120" t="str">
        <f t="shared" si="267"/>
        <v/>
      </c>
      <c r="K345" s="120" t="str">
        <f t="shared" si="267"/>
        <v/>
      </c>
      <c r="L345" s="120" t="str">
        <f t="shared" si="267"/>
        <v/>
      </c>
      <c r="M345" s="120" t="str">
        <f t="shared" si="267"/>
        <v/>
      </c>
      <c r="N345" s="120" t="str">
        <f t="shared" si="267"/>
        <v/>
      </c>
      <c r="O345" s="120" t="str">
        <f t="shared" si="267"/>
        <v/>
      </c>
      <c r="P345" s="120" t="str">
        <f t="shared" si="267"/>
        <v/>
      </c>
      <c r="Q345" s="120" t="str">
        <f t="shared" si="267"/>
        <v/>
      </c>
      <c r="R345" s="120" t="str">
        <f t="shared" si="267"/>
        <v/>
      </c>
      <c r="S345" s="120" t="str">
        <f t="shared" si="267"/>
        <v/>
      </c>
      <c r="T345" s="120" t="str">
        <f t="shared" si="267"/>
        <v/>
      </c>
      <c r="U345" s="120" t="str">
        <f t="shared" si="267"/>
        <v/>
      </c>
      <c r="V345" s="120" t="str">
        <f t="shared" si="267"/>
        <v/>
      </c>
      <c r="W345" s="120" t="str">
        <f t="shared" si="267"/>
        <v/>
      </c>
      <c r="X345" s="120" t="str">
        <f t="shared" si="267"/>
        <v/>
      </c>
      <c r="Y345" s="120" t="str">
        <f t="shared" si="267"/>
        <v/>
      </c>
      <c r="Z345" s="120" t="str">
        <f t="shared" si="267"/>
        <v/>
      </c>
      <c r="AA345" s="120" t="str">
        <f t="shared" si="267"/>
        <v/>
      </c>
      <c r="AB345" s="120" t="str">
        <f t="shared" si="267"/>
        <v/>
      </c>
      <c r="AC345" s="120" t="str">
        <f t="shared" si="267"/>
        <v/>
      </c>
      <c r="AD345" s="120" t="str">
        <f t="shared" si="267"/>
        <v/>
      </c>
      <c r="AE345" s="120" t="str">
        <f t="shared" si="267"/>
        <v/>
      </c>
      <c r="AF345" s="120" t="str">
        <f t="shared" si="267"/>
        <v/>
      </c>
      <c r="AG345" s="120" t="str">
        <f t="shared" si="267"/>
        <v/>
      </c>
    </row>
    <row r="346" spans="1:33" s="144" customFormat="1">
      <c r="A346" s="150" t="s">
        <v>132</v>
      </c>
      <c r="B346" s="151" t="s">
        <v>265</v>
      </c>
      <c r="C346" s="96" t="s">
        <v>1</v>
      </c>
      <c r="D346" s="97" t="str">
        <f>IF(G$82="","",IF(D$344=0,0,SUMPRODUCT(D$334:D$343,$D$278:$D$287)))</f>
        <v/>
      </c>
      <c r="E346" s="97" t="str">
        <f t="shared" ref="E346:AG346" si="268">IF(H$82="","",IF(E$344=0,0,SUMPRODUCT(E$334:E$343,$D$278:$D$287)))</f>
        <v/>
      </c>
      <c r="F346" s="97" t="str">
        <f t="shared" si="268"/>
        <v/>
      </c>
      <c r="G346" s="97" t="str">
        <f t="shared" si="268"/>
        <v/>
      </c>
      <c r="H346" s="97" t="str">
        <f t="shared" si="268"/>
        <v/>
      </c>
      <c r="I346" s="97" t="str">
        <f t="shared" si="268"/>
        <v/>
      </c>
      <c r="J346" s="97" t="str">
        <f t="shared" si="268"/>
        <v/>
      </c>
      <c r="K346" s="97" t="str">
        <f t="shared" si="268"/>
        <v/>
      </c>
      <c r="L346" s="97" t="str">
        <f t="shared" si="268"/>
        <v/>
      </c>
      <c r="M346" s="97" t="str">
        <f t="shared" si="268"/>
        <v/>
      </c>
      <c r="N346" s="97" t="str">
        <f t="shared" si="268"/>
        <v/>
      </c>
      <c r="O346" s="97" t="str">
        <f t="shared" si="268"/>
        <v/>
      </c>
      <c r="P346" s="97" t="str">
        <f t="shared" si="268"/>
        <v/>
      </c>
      <c r="Q346" s="97" t="str">
        <f t="shared" si="268"/>
        <v/>
      </c>
      <c r="R346" s="97" t="str">
        <f t="shared" si="268"/>
        <v/>
      </c>
      <c r="S346" s="97" t="str">
        <f t="shared" si="268"/>
        <v/>
      </c>
      <c r="T346" s="97" t="str">
        <f t="shared" si="268"/>
        <v/>
      </c>
      <c r="U346" s="97" t="str">
        <f t="shared" si="268"/>
        <v/>
      </c>
      <c r="V346" s="97" t="str">
        <f t="shared" si="268"/>
        <v/>
      </c>
      <c r="W346" s="97" t="str">
        <f t="shared" si="268"/>
        <v/>
      </c>
      <c r="X346" s="97" t="str">
        <f t="shared" si="268"/>
        <v/>
      </c>
      <c r="Y346" s="97" t="str">
        <f t="shared" si="268"/>
        <v/>
      </c>
      <c r="Z346" s="97" t="str">
        <f t="shared" si="268"/>
        <v/>
      </c>
      <c r="AA346" s="97" t="str">
        <f t="shared" si="268"/>
        <v/>
      </c>
      <c r="AB346" s="97" t="str">
        <f t="shared" si="268"/>
        <v/>
      </c>
      <c r="AC346" s="97" t="str">
        <f t="shared" si="268"/>
        <v/>
      </c>
      <c r="AD346" s="97" t="str">
        <f t="shared" si="268"/>
        <v/>
      </c>
      <c r="AE346" s="97" t="str">
        <f t="shared" si="268"/>
        <v/>
      </c>
      <c r="AF346" s="97" t="str">
        <f t="shared" si="268"/>
        <v/>
      </c>
      <c r="AG346" s="97" t="str">
        <f t="shared" si="268"/>
        <v/>
      </c>
    </row>
    <row r="347" spans="1:33" s="92" customFormat="1">
      <c r="A347" s="145" t="s">
        <v>259</v>
      </c>
      <c r="B347" s="140" t="str">
        <f>CONCATENATE("Przychody wariantu bez projektu –",$E$11)</f>
        <v>Przychody wariantu bez projektu – w cenach netto + część VAT</v>
      </c>
      <c r="C347" s="146" t="s">
        <v>1</v>
      </c>
      <c r="D347" s="147" t="str">
        <f>IF(G$82="","",SUM(D$344,D$346))</f>
        <v/>
      </c>
      <c r="E347" s="147" t="str">
        <f t="shared" ref="E347:AG347" si="269">IF(H$82="","",SUM(E$344,E$346))</f>
        <v/>
      </c>
      <c r="F347" s="147" t="str">
        <f t="shared" si="269"/>
        <v/>
      </c>
      <c r="G347" s="147" t="str">
        <f t="shared" si="269"/>
        <v/>
      </c>
      <c r="H347" s="147" t="str">
        <f t="shared" si="269"/>
        <v/>
      </c>
      <c r="I347" s="147" t="str">
        <f t="shared" si="269"/>
        <v/>
      </c>
      <c r="J347" s="147" t="str">
        <f t="shared" si="269"/>
        <v/>
      </c>
      <c r="K347" s="147" t="str">
        <f t="shared" si="269"/>
        <v/>
      </c>
      <c r="L347" s="147" t="str">
        <f t="shared" si="269"/>
        <v/>
      </c>
      <c r="M347" s="147" t="str">
        <f t="shared" si="269"/>
        <v/>
      </c>
      <c r="N347" s="147" t="str">
        <f t="shared" si="269"/>
        <v/>
      </c>
      <c r="O347" s="147" t="str">
        <f t="shared" si="269"/>
        <v/>
      </c>
      <c r="P347" s="147" t="str">
        <f t="shared" si="269"/>
        <v/>
      </c>
      <c r="Q347" s="147" t="str">
        <f t="shared" si="269"/>
        <v/>
      </c>
      <c r="R347" s="147" t="str">
        <f t="shared" si="269"/>
        <v/>
      </c>
      <c r="S347" s="147" t="str">
        <f t="shared" si="269"/>
        <v/>
      </c>
      <c r="T347" s="147" t="str">
        <f t="shared" si="269"/>
        <v/>
      </c>
      <c r="U347" s="147" t="str">
        <f t="shared" si="269"/>
        <v/>
      </c>
      <c r="V347" s="147" t="str">
        <f t="shared" si="269"/>
        <v/>
      </c>
      <c r="W347" s="147" t="str">
        <f t="shared" si="269"/>
        <v/>
      </c>
      <c r="X347" s="147" t="str">
        <f t="shared" si="269"/>
        <v/>
      </c>
      <c r="Y347" s="147" t="str">
        <f t="shared" si="269"/>
        <v/>
      </c>
      <c r="Z347" s="147" t="str">
        <f t="shared" si="269"/>
        <v/>
      </c>
      <c r="AA347" s="147" t="str">
        <f t="shared" si="269"/>
        <v/>
      </c>
      <c r="AB347" s="147" t="str">
        <f t="shared" si="269"/>
        <v/>
      </c>
      <c r="AC347" s="147" t="str">
        <f t="shared" si="269"/>
        <v/>
      </c>
      <c r="AD347" s="147" t="str">
        <f t="shared" si="269"/>
        <v/>
      </c>
      <c r="AE347" s="147" t="str">
        <f t="shared" si="269"/>
        <v/>
      </c>
      <c r="AF347" s="147" t="str">
        <f t="shared" si="269"/>
        <v/>
      </c>
      <c r="AG347" s="147" t="str">
        <f t="shared" si="269"/>
        <v/>
      </c>
    </row>
    <row r="348" spans="1:33" s="92" customFormat="1" ht="22.5">
      <c r="A348" s="148" t="s">
        <v>260</v>
      </c>
      <c r="B348" s="139" t="str">
        <f>CONCATENATE("Przychody wariantu bez projektu –",$E$11," (po uwzględnieniu wskaźnika ściągalności)")</f>
        <v>Przychody wariantu bez projektu – w cenach netto + część VAT (po uwzględnieniu wskaźnika ściągalności)</v>
      </c>
      <c r="C348" s="125" t="s">
        <v>1</v>
      </c>
      <c r="D348" s="149" t="str">
        <f>IF(G$82="","",SUM(D$345,D$346))</f>
        <v/>
      </c>
      <c r="E348" s="149" t="str">
        <f t="shared" ref="E348:AG348" si="270">IF(H$82="","",SUM(E$345,E$346))</f>
        <v/>
      </c>
      <c r="F348" s="149" t="str">
        <f t="shared" si="270"/>
        <v/>
      </c>
      <c r="G348" s="149" t="str">
        <f t="shared" si="270"/>
        <v/>
      </c>
      <c r="H348" s="149" t="str">
        <f t="shared" si="270"/>
        <v/>
      </c>
      <c r="I348" s="149" t="str">
        <f t="shared" si="270"/>
        <v/>
      </c>
      <c r="J348" s="149" t="str">
        <f t="shared" si="270"/>
        <v/>
      </c>
      <c r="K348" s="149" t="str">
        <f t="shared" si="270"/>
        <v/>
      </c>
      <c r="L348" s="149" t="str">
        <f t="shared" si="270"/>
        <v/>
      </c>
      <c r="M348" s="149" t="str">
        <f t="shared" si="270"/>
        <v/>
      </c>
      <c r="N348" s="149" t="str">
        <f t="shared" si="270"/>
        <v/>
      </c>
      <c r="O348" s="149" t="str">
        <f t="shared" si="270"/>
        <v/>
      </c>
      <c r="P348" s="149" t="str">
        <f t="shared" si="270"/>
        <v/>
      </c>
      <c r="Q348" s="149" t="str">
        <f t="shared" si="270"/>
        <v/>
      </c>
      <c r="R348" s="149" t="str">
        <f t="shared" si="270"/>
        <v/>
      </c>
      <c r="S348" s="149" t="str">
        <f t="shared" si="270"/>
        <v/>
      </c>
      <c r="T348" s="149" t="str">
        <f t="shared" si="270"/>
        <v/>
      </c>
      <c r="U348" s="149" t="str">
        <f t="shared" si="270"/>
        <v/>
      </c>
      <c r="V348" s="149" t="str">
        <f t="shared" si="270"/>
        <v/>
      </c>
      <c r="W348" s="149" t="str">
        <f t="shared" si="270"/>
        <v/>
      </c>
      <c r="X348" s="149" t="str">
        <f t="shared" si="270"/>
        <v/>
      </c>
      <c r="Y348" s="149" t="str">
        <f t="shared" si="270"/>
        <v/>
      </c>
      <c r="Z348" s="149" t="str">
        <f t="shared" si="270"/>
        <v/>
      </c>
      <c r="AA348" s="149" t="str">
        <f t="shared" si="270"/>
        <v/>
      </c>
      <c r="AB348" s="149" t="str">
        <f t="shared" si="270"/>
        <v/>
      </c>
      <c r="AC348" s="149" t="str">
        <f t="shared" si="270"/>
        <v/>
      </c>
      <c r="AD348" s="149" t="str">
        <f t="shared" si="270"/>
        <v/>
      </c>
      <c r="AE348" s="149" t="str">
        <f t="shared" si="270"/>
        <v/>
      </c>
      <c r="AF348" s="149" t="str">
        <f t="shared" si="270"/>
        <v/>
      </c>
      <c r="AG348" s="149" t="str">
        <f t="shared" si="270"/>
        <v/>
      </c>
    </row>
    <row r="349" spans="1:33" s="107" customFormat="1" ht="19.5" customHeight="1">
      <c r="A349" s="106"/>
      <c r="B349" s="107" t="s">
        <v>261</v>
      </c>
    </row>
    <row r="350" spans="1:33" s="9" customFormat="1">
      <c r="A350" s="470" t="s">
        <v>11</v>
      </c>
      <c r="B350" s="472" t="s">
        <v>2</v>
      </c>
      <c r="C350" s="468" t="s">
        <v>0</v>
      </c>
      <c r="D350" s="41" t="str">
        <f t="shared" ref="D350:AG350" si="271">IF(G$82="","",G$82)</f>
        <v/>
      </c>
      <c r="E350" s="41" t="str">
        <f t="shared" si="271"/>
        <v/>
      </c>
      <c r="F350" s="41" t="str">
        <f t="shared" si="271"/>
        <v/>
      </c>
      <c r="G350" s="41" t="str">
        <f t="shared" si="271"/>
        <v/>
      </c>
      <c r="H350" s="41" t="str">
        <f t="shared" si="271"/>
        <v/>
      </c>
      <c r="I350" s="41" t="str">
        <f t="shared" si="271"/>
        <v/>
      </c>
      <c r="J350" s="41" t="str">
        <f t="shared" si="271"/>
        <v/>
      </c>
      <c r="K350" s="41" t="str">
        <f t="shared" si="271"/>
        <v/>
      </c>
      <c r="L350" s="41" t="str">
        <f t="shared" si="271"/>
        <v/>
      </c>
      <c r="M350" s="41" t="str">
        <f t="shared" si="271"/>
        <v/>
      </c>
      <c r="N350" s="41" t="str">
        <f t="shared" si="271"/>
        <v/>
      </c>
      <c r="O350" s="41" t="str">
        <f t="shared" si="271"/>
        <v/>
      </c>
      <c r="P350" s="41" t="str">
        <f t="shared" si="271"/>
        <v/>
      </c>
      <c r="Q350" s="41" t="str">
        <f t="shared" si="271"/>
        <v/>
      </c>
      <c r="R350" s="41" t="str">
        <f t="shared" si="271"/>
        <v/>
      </c>
      <c r="S350" s="41" t="str">
        <f t="shared" si="271"/>
        <v/>
      </c>
      <c r="T350" s="41" t="str">
        <f t="shared" si="271"/>
        <v/>
      </c>
      <c r="U350" s="41" t="str">
        <f t="shared" si="271"/>
        <v/>
      </c>
      <c r="V350" s="41" t="str">
        <f t="shared" si="271"/>
        <v/>
      </c>
      <c r="W350" s="41" t="str">
        <f t="shared" si="271"/>
        <v/>
      </c>
      <c r="X350" s="41" t="str">
        <f t="shared" si="271"/>
        <v/>
      </c>
      <c r="Y350" s="41" t="str">
        <f t="shared" si="271"/>
        <v/>
      </c>
      <c r="Z350" s="41" t="str">
        <f t="shared" si="271"/>
        <v/>
      </c>
      <c r="AA350" s="41" t="str">
        <f t="shared" si="271"/>
        <v/>
      </c>
      <c r="AB350" s="41" t="str">
        <f t="shared" si="271"/>
        <v/>
      </c>
      <c r="AC350" s="41" t="str">
        <f t="shared" si="271"/>
        <v/>
      </c>
      <c r="AD350" s="41" t="str">
        <f t="shared" si="271"/>
        <v/>
      </c>
      <c r="AE350" s="41" t="str">
        <f t="shared" si="271"/>
        <v/>
      </c>
      <c r="AF350" s="41" t="str">
        <f t="shared" si="271"/>
        <v/>
      </c>
      <c r="AG350" s="41" t="str">
        <f t="shared" si="271"/>
        <v/>
      </c>
    </row>
    <row r="351" spans="1:33" s="9" customFormat="1">
      <c r="A351" s="471"/>
      <c r="B351" s="473"/>
      <c r="C351" s="474"/>
      <c r="D351" s="38" t="str">
        <f t="shared" ref="D351:AG351" si="272">IF(G$83="","",G$83)</f>
        <v/>
      </c>
      <c r="E351" s="38" t="str">
        <f t="shared" si="272"/>
        <v/>
      </c>
      <c r="F351" s="38" t="str">
        <f t="shared" si="272"/>
        <v/>
      </c>
      <c r="G351" s="38" t="str">
        <f t="shared" si="272"/>
        <v/>
      </c>
      <c r="H351" s="38" t="str">
        <f t="shared" si="272"/>
        <v/>
      </c>
      <c r="I351" s="38" t="str">
        <f t="shared" si="272"/>
        <v/>
      </c>
      <c r="J351" s="38" t="str">
        <f t="shared" si="272"/>
        <v/>
      </c>
      <c r="K351" s="38" t="str">
        <f t="shared" si="272"/>
        <v/>
      </c>
      <c r="L351" s="38" t="str">
        <f t="shared" si="272"/>
        <v/>
      </c>
      <c r="M351" s="38" t="str">
        <f t="shared" si="272"/>
        <v/>
      </c>
      <c r="N351" s="38" t="str">
        <f t="shared" si="272"/>
        <v/>
      </c>
      <c r="O351" s="38" t="str">
        <f t="shared" si="272"/>
        <v/>
      </c>
      <c r="P351" s="38" t="str">
        <f t="shared" si="272"/>
        <v/>
      </c>
      <c r="Q351" s="38" t="str">
        <f t="shared" si="272"/>
        <v/>
      </c>
      <c r="R351" s="38" t="str">
        <f t="shared" si="272"/>
        <v/>
      </c>
      <c r="S351" s="38" t="str">
        <f t="shared" si="272"/>
        <v/>
      </c>
      <c r="T351" s="38" t="str">
        <f t="shared" si="272"/>
        <v/>
      </c>
      <c r="U351" s="38" t="str">
        <f t="shared" si="272"/>
        <v/>
      </c>
      <c r="V351" s="38" t="str">
        <f t="shared" si="272"/>
        <v/>
      </c>
      <c r="W351" s="38" t="str">
        <f t="shared" si="272"/>
        <v/>
      </c>
      <c r="X351" s="38" t="str">
        <f t="shared" si="272"/>
        <v/>
      </c>
      <c r="Y351" s="38" t="str">
        <f t="shared" si="272"/>
        <v/>
      </c>
      <c r="Z351" s="38" t="str">
        <f t="shared" si="272"/>
        <v/>
      </c>
      <c r="AA351" s="38" t="str">
        <f t="shared" si="272"/>
        <v/>
      </c>
      <c r="AB351" s="38" t="str">
        <f t="shared" si="272"/>
        <v/>
      </c>
      <c r="AC351" s="38" t="str">
        <f t="shared" si="272"/>
        <v/>
      </c>
      <c r="AD351" s="38" t="str">
        <f t="shared" si="272"/>
        <v/>
      </c>
      <c r="AE351" s="38" t="str">
        <f t="shared" si="272"/>
        <v/>
      </c>
      <c r="AF351" s="38" t="str">
        <f t="shared" si="272"/>
        <v/>
      </c>
      <c r="AG351" s="38" t="str">
        <f t="shared" si="272"/>
        <v/>
      </c>
    </row>
    <row r="352" spans="1:33" s="92" customFormat="1">
      <c r="A352" s="132" t="str">
        <f>IF(A278="","",A278)</f>
        <v/>
      </c>
      <c r="B352" s="299" t="str">
        <f t="shared" ref="B352:C352" si="273">IF(B278="","",B278)</f>
        <v/>
      </c>
      <c r="C352" s="387" t="str">
        <f t="shared" si="273"/>
        <v/>
      </c>
      <c r="D352" s="116" t="str">
        <f>IF(G$82="","",IF($B352="","",PRODUCT(D264,E292)*(1-SUM($C$27))*(1-SUM($C$28))))</f>
        <v/>
      </c>
      <c r="E352" s="116" t="str">
        <f t="shared" ref="E352:AG352" si="274">IF(H$82="","",IF($B352="","",PRODUCT(E264,F292)*(1-SUM($C$27))*(1-SUM($C$28))))</f>
        <v/>
      </c>
      <c r="F352" s="116" t="str">
        <f t="shared" si="274"/>
        <v/>
      </c>
      <c r="G352" s="116" t="str">
        <f t="shared" si="274"/>
        <v/>
      </c>
      <c r="H352" s="116" t="str">
        <f t="shared" si="274"/>
        <v/>
      </c>
      <c r="I352" s="116" t="str">
        <f t="shared" si="274"/>
        <v/>
      </c>
      <c r="J352" s="116" t="str">
        <f t="shared" si="274"/>
        <v/>
      </c>
      <c r="K352" s="116" t="str">
        <f t="shared" si="274"/>
        <v/>
      </c>
      <c r="L352" s="116" t="str">
        <f t="shared" si="274"/>
        <v/>
      </c>
      <c r="M352" s="116" t="str">
        <f t="shared" si="274"/>
        <v/>
      </c>
      <c r="N352" s="116" t="str">
        <f t="shared" si="274"/>
        <v/>
      </c>
      <c r="O352" s="116" t="str">
        <f t="shared" si="274"/>
        <v/>
      </c>
      <c r="P352" s="116" t="str">
        <f t="shared" si="274"/>
        <v/>
      </c>
      <c r="Q352" s="116" t="str">
        <f t="shared" si="274"/>
        <v/>
      </c>
      <c r="R352" s="116" t="str">
        <f t="shared" si="274"/>
        <v/>
      </c>
      <c r="S352" s="116" t="str">
        <f t="shared" si="274"/>
        <v/>
      </c>
      <c r="T352" s="116" t="str">
        <f t="shared" si="274"/>
        <v/>
      </c>
      <c r="U352" s="116" t="str">
        <f t="shared" si="274"/>
        <v/>
      </c>
      <c r="V352" s="116" t="str">
        <f t="shared" si="274"/>
        <v/>
      </c>
      <c r="W352" s="116" t="str">
        <f t="shared" si="274"/>
        <v/>
      </c>
      <c r="X352" s="116" t="str">
        <f t="shared" si="274"/>
        <v/>
      </c>
      <c r="Y352" s="116" t="str">
        <f t="shared" si="274"/>
        <v/>
      </c>
      <c r="Z352" s="116" t="str">
        <f t="shared" si="274"/>
        <v/>
      </c>
      <c r="AA352" s="116" t="str">
        <f t="shared" si="274"/>
        <v/>
      </c>
      <c r="AB352" s="116" t="str">
        <f t="shared" si="274"/>
        <v/>
      </c>
      <c r="AC352" s="116" t="str">
        <f t="shared" si="274"/>
        <v/>
      </c>
      <c r="AD352" s="116" t="str">
        <f t="shared" si="274"/>
        <v/>
      </c>
      <c r="AE352" s="116" t="str">
        <f t="shared" si="274"/>
        <v/>
      </c>
      <c r="AF352" s="116" t="str">
        <f t="shared" si="274"/>
        <v/>
      </c>
      <c r="AG352" s="116" t="str">
        <f t="shared" si="274"/>
        <v/>
      </c>
    </row>
    <row r="353" spans="1:33" s="92" customFormat="1">
      <c r="A353" s="126" t="str">
        <f t="shared" ref="A353:C353" si="275">IF(A279="","",A279)</f>
        <v/>
      </c>
      <c r="B353" s="304" t="str">
        <f t="shared" si="275"/>
        <v/>
      </c>
      <c r="C353" s="388" t="str">
        <f t="shared" si="275"/>
        <v/>
      </c>
      <c r="D353" s="120" t="str">
        <f t="shared" ref="D353:AG353" si="276">IF(G$82="","",IF($B353="","",PRODUCT(D265,E293)*(1-SUM($C$27))*(1-SUM($C$28))))</f>
        <v/>
      </c>
      <c r="E353" s="120" t="str">
        <f t="shared" si="276"/>
        <v/>
      </c>
      <c r="F353" s="120" t="str">
        <f t="shared" si="276"/>
        <v/>
      </c>
      <c r="G353" s="120" t="str">
        <f t="shared" si="276"/>
        <v/>
      </c>
      <c r="H353" s="120" t="str">
        <f t="shared" si="276"/>
        <v/>
      </c>
      <c r="I353" s="120" t="str">
        <f t="shared" si="276"/>
        <v/>
      </c>
      <c r="J353" s="120" t="str">
        <f t="shared" si="276"/>
        <v/>
      </c>
      <c r="K353" s="120" t="str">
        <f t="shared" si="276"/>
        <v/>
      </c>
      <c r="L353" s="120" t="str">
        <f t="shared" si="276"/>
        <v/>
      </c>
      <c r="M353" s="120" t="str">
        <f t="shared" si="276"/>
        <v/>
      </c>
      <c r="N353" s="120" t="str">
        <f t="shared" si="276"/>
        <v/>
      </c>
      <c r="O353" s="120" t="str">
        <f t="shared" si="276"/>
        <v/>
      </c>
      <c r="P353" s="120" t="str">
        <f t="shared" si="276"/>
        <v/>
      </c>
      <c r="Q353" s="120" t="str">
        <f t="shared" si="276"/>
        <v/>
      </c>
      <c r="R353" s="120" t="str">
        <f t="shared" si="276"/>
        <v/>
      </c>
      <c r="S353" s="120" t="str">
        <f t="shared" si="276"/>
        <v/>
      </c>
      <c r="T353" s="120" t="str">
        <f t="shared" si="276"/>
        <v/>
      </c>
      <c r="U353" s="120" t="str">
        <f t="shared" si="276"/>
        <v/>
      </c>
      <c r="V353" s="120" t="str">
        <f t="shared" si="276"/>
        <v/>
      </c>
      <c r="W353" s="120" t="str">
        <f t="shared" si="276"/>
        <v/>
      </c>
      <c r="X353" s="120" t="str">
        <f t="shared" si="276"/>
        <v/>
      </c>
      <c r="Y353" s="120" t="str">
        <f t="shared" si="276"/>
        <v/>
      </c>
      <c r="Z353" s="120" t="str">
        <f t="shared" si="276"/>
        <v/>
      </c>
      <c r="AA353" s="120" t="str">
        <f t="shared" si="276"/>
        <v/>
      </c>
      <c r="AB353" s="120" t="str">
        <f t="shared" si="276"/>
        <v/>
      </c>
      <c r="AC353" s="120" t="str">
        <f t="shared" si="276"/>
        <v/>
      </c>
      <c r="AD353" s="120" t="str">
        <f t="shared" si="276"/>
        <v/>
      </c>
      <c r="AE353" s="120" t="str">
        <f t="shared" si="276"/>
        <v/>
      </c>
      <c r="AF353" s="120" t="str">
        <f t="shared" si="276"/>
        <v/>
      </c>
      <c r="AG353" s="120" t="str">
        <f t="shared" si="276"/>
        <v/>
      </c>
    </row>
    <row r="354" spans="1:33" s="92" customFormat="1">
      <c r="A354" s="126" t="str">
        <f t="shared" ref="A354:C354" si="277">IF(A280="","",A280)</f>
        <v/>
      </c>
      <c r="B354" s="304" t="str">
        <f t="shared" si="277"/>
        <v/>
      </c>
      <c r="C354" s="388" t="str">
        <f t="shared" si="277"/>
        <v/>
      </c>
      <c r="D354" s="120" t="str">
        <f t="shared" ref="D354:AG354" si="278">IF(G$82="","",IF($B354="","",PRODUCT(D266,E294)*(1-SUM($C$27))*(1-SUM($C$28))))</f>
        <v/>
      </c>
      <c r="E354" s="120" t="str">
        <f t="shared" si="278"/>
        <v/>
      </c>
      <c r="F354" s="120" t="str">
        <f t="shared" si="278"/>
        <v/>
      </c>
      <c r="G354" s="120" t="str">
        <f t="shared" si="278"/>
        <v/>
      </c>
      <c r="H354" s="120" t="str">
        <f t="shared" si="278"/>
        <v/>
      </c>
      <c r="I354" s="120" t="str">
        <f t="shared" si="278"/>
        <v/>
      </c>
      <c r="J354" s="120" t="str">
        <f t="shared" si="278"/>
        <v/>
      </c>
      <c r="K354" s="120" t="str">
        <f t="shared" si="278"/>
        <v/>
      </c>
      <c r="L354" s="120" t="str">
        <f t="shared" si="278"/>
        <v/>
      </c>
      <c r="M354" s="120" t="str">
        <f t="shared" si="278"/>
        <v/>
      </c>
      <c r="N354" s="120" t="str">
        <f t="shared" si="278"/>
        <v/>
      </c>
      <c r="O354" s="120" t="str">
        <f t="shared" si="278"/>
        <v/>
      </c>
      <c r="P354" s="120" t="str">
        <f t="shared" si="278"/>
        <v/>
      </c>
      <c r="Q354" s="120" t="str">
        <f t="shared" si="278"/>
        <v/>
      </c>
      <c r="R354" s="120" t="str">
        <f t="shared" si="278"/>
        <v/>
      </c>
      <c r="S354" s="120" t="str">
        <f t="shared" si="278"/>
        <v/>
      </c>
      <c r="T354" s="120" t="str">
        <f t="shared" si="278"/>
        <v/>
      </c>
      <c r="U354" s="120" t="str">
        <f t="shared" si="278"/>
        <v/>
      </c>
      <c r="V354" s="120" t="str">
        <f t="shared" si="278"/>
        <v/>
      </c>
      <c r="W354" s="120" t="str">
        <f t="shared" si="278"/>
        <v/>
      </c>
      <c r="X354" s="120" t="str">
        <f t="shared" si="278"/>
        <v/>
      </c>
      <c r="Y354" s="120" t="str">
        <f t="shared" si="278"/>
        <v/>
      </c>
      <c r="Z354" s="120" t="str">
        <f t="shared" si="278"/>
        <v/>
      </c>
      <c r="AA354" s="120" t="str">
        <f t="shared" si="278"/>
        <v/>
      </c>
      <c r="AB354" s="120" t="str">
        <f t="shared" si="278"/>
        <v/>
      </c>
      <c r="AC354" s="120" t="str">
        <f t="shared" si="278"/>
        <v/>
      </c>
      <c r="AD354" s="120" t="str">
        <f t="shared" si="278"/>
        <v/>
      </c>
      <c r="AE354" s="120" t="str">
        <f t="shared" si="278"/>
        <v/>
      </c>
      <c r="AF354" s="120" t="str">
        <f t="shared" si="278"/>
        <v/>
      </c>
      <c r="AG354" s="120" t="str">
        <f t="shared" si="278"/>
        <v/>
      </c>
    </row>
    <row r="355" spans="1:33" s="92" customFormat="1">
      <c r="A355" s="126" t="str">
        <f t="shared" ref="A355:C355" si="279">IF(A281="","",A281)</f>
        <v/>
      </c>
      <c r="B355" s="304" t="str">
        <f t="shared" si="279"/>
        <v/>
      </c>
      <c r="C355" s="388" t="str">
        <f t="shared" si="279"/>
        <v/>
      </c>
      <c r="D355" s="120" t="str">
        <f t="shared" ref="D355:AG355" si="280">IF(G$82="","",IF($B355="","",PRODUCT(D267,E295)*(1-SUM($C$27))*(1-SUM($C$28))))</f>
        <v/>
      </c>
      <c r="E355" s="120" t="str">
        <f t="shared" si="280"/>
        <v/>
      </c>
      <c r="F355" s="120" t="str">
        <f t="shared" si="280"/>
        <v/>
      </c>
      <c r="G355" s="120" t="str">
        <f t="shared" si="280"/>
        <v/>
      </c>
      <c r="H355" s="120" t="str">
        <f t="shared" si="280"/>
        <v/>
      </c>
      <c r="I355" s="120" t="str">
        <f t="shared" si="280"/>
        <v/>
      </c>
      <c r="J355" s="120" t="str">
        <f t="shared" si="280"/>
        <v/>
      </c>
      <c r="K355" s="120" t="str">
        <f t="shared" si="280"/>
        <v/>
      </c>
      <c r="L355" s="120" t="str">
        <f t="shared" si="280"/>
        <v/>
      </c>
      <c r="M355" s="120" t="str">
        <f t="shared" si="280"/>
        <v/>
      </c>
      <c r="N355" s="120" t="str">
        <f t="shared" si="280"/>
        <v/>
      </c>
      <c r="O355" s="120" t="str">
        <f t="shared" si="280"/>
        <v/>
      </c>
      <c r="P355" s="120" t="str">
        <f t="shared" si="280"/>
        <v/>
      </c>
      <c r="Q355" s="120" t="str">
        <f t="shared" si="280"/>
        <v/>
      </c>
      <c r="R355" s="120" t="str">
        <f t="shared" si="280"/>
        <v/>
      </c>
      <c r="S355" s="120" t="str">
        <f t="shared" si="280"/>
        <v/>
      </c>
      <c r="T355" s="120" t="str">
        <f t="shared" si="280"/>
        <v/>
      </c>
      <c r="U355" s="120" t="str">
        <f t="shared" si="280"/>
        <v/>
      </c>
      <c r="V355" s="120" t="str">
        <f t="shared" si="280"/>
        <v/>
      </c>
      <c r="W355" s="120" t="str">
        <f t="shared" si="280"/>
        <v/>
      </c>
      <c r="X355" s="120" t="str">
        <f t="shared" si="280"/>
        <v/>
      </c>
      <c r="Y355" s="120" t="str">
        <f t="shared" si="280"/>
        <v/>
      </c>
      <c r="Z355" s="120" t="str">
        <f t="shared" si="280"/>
        <v/>
      </c>
      <c r="AA355" s="120" t="str">
        <f t="shared" si="280"/>
        <v/>
      </c>
      <c r="AB355" s="120" t="str">
        <f t="shared" si="280"/>
        <v/>
      </c>
      <c r="AC355" s="120" t="str">
        <f t="shared" si="280"/>
        <v/>
      </c>
      <c r="AD355" s="120" t="str">
        <f t="shared" si="280"/>
        <v/>
      </c>
      <c r="AE355" s="120" t="str">
        <f t="shared" si="280"/>
        <v/>
      </c>
      <c r="AF355" s="120" t="str">
        <f t="shared" si="280"/>
        <v/>
      </c>
      <c r="AG355" s="120" t="str">
        <f t="shared" si="280"/>
        <v/>
      </c>
    </row>
    <row r="356" spans="1:33" s="200" customFormat="1">
      <c r="A356" s="126" t="str">
        <f t="shared" ref="A356:C356" si="281">IF(A282="","",A282)</f>
        <v/>
      </c>
      <c r="B356" s="304" t="str">
        <f t="shared" si="281"/>
        <v/>
      </c>
      <c r="C356" s="388" t="str">
        <f t="shared" si="281"/>
        <v/>
      </c>
      <c r="D356" s="120" t="str">
        <f t="shared" ref="D356:AG356" si="282">IF(G$82="","",IF($B356="","",PRODUCT(D268,E296)*(1-SUM($C$27))*(1-SUM($C$28))))</f>
        <v/>
      </c>
      <c r="E356" s="120" t="str">
        <f t="shared" si="282"/>
        <v/>
      </c>
      <c r="F356" s="120" t="str">
        <f t="shared" si="282"/>
        <v/>
      </c>
      <c r="G356" s="120" t="str">
        <f t="shared" si="282"/>
        <v/>
      </c>
      <c r="H356" s="120" t="str">
        <f t="shared" si="282"/>
        <v/>
      </c>
      <c r="I356" s="120" t="str">
        <f t="shared" si="282"/>
        <v/>
      </c>
      <c r="J356" s="120" t="str">
        <f t="shared" si="282"/>
        <v/>
      </c>
      <c r="K356" s="120" t="str">
        <f t="shared" si="282"/>
        <v/>
      </c>
      <c r="L356" s="120" t="str">
        <f t="shared" si="282"/>
        <v/>
      </c>
      <c r="M356" s="120" t="str">
        <f t="shared" si="282"/>
        <v/>
      </c>
      <c r="N356" s="120" t="str">
        <f t="shared" si="282"/>
        <v/>
      </c>
      <c r="O356" s="120" t="str">
        <f t="shared" si="282"/>
        <v/>
      </c>
      <c r="P356" s="120" t="str">
        <f t="shared" si="282"/>
        <v/>
      </c>
      <c r="Q356" s="120" t="str">
        <f t="shared" si="282"/>
        <v/>
      </c>
      <c r="R356" s="120" t="str">
        <f t="shared" si="282"/>
        <v/>
      </c>
      <c r="S356" s="120" t="str">
        <f t="shared" si="282"/>
        <v/>
      </c>
      <c r="T356" s="120" t="str">
        <f t="shared" si="282"/>
        <v/>
      </c>
      <c r="U356" s="120" t="str">
        <f t="shared" si="282"/>
        <v/>
      </c>
      <c r="V356" s="120" t="str">
        <f t="shared" si="282"/>
        <v/>
      </c>
      <c r="W356" s="120" t="str">
        <f t="shared" si="282"/>
        <v/>
      </c>
      <c r="X356" s="120" t="str">
        <f t="shared" si="282"/>
        <v/>
      </c>
      <c r="Y356" s="120" t="str">
        <f t="shared" si="282"/>
        <v/>
      </c>
      <c r="Z356" s="120" t="str">
        <f t="shared" si="282"/>
        <v/>
      </c>
      <c r="AA356" s="120" t="str">
        <f t="shared" si="282"/>
        <v/>
      </c>
      <c r="AB356" s="120" t="str">
        <f t="shared" si="282"/>
        <v/>
      </c>
      <c r="AC356" s="120" t="str">
        <f t="shared" si="282"/>
        <v/>
      </c>
      <c r="AD356" s="120" t="str">
        <f t="shared" si="282"/>
        <v/>
      </c>
      <c r="AE356" s="120" t="str">
        <f t="shared" si="282"/>
        <v/>
      </c>
      <c r="AF356" s="120" t="str">
        <f t="shared" si="282"/>
        <v/>
      </c>
      <c r="AG356" s="120" t="str">
        <f t="shared" si="282"/>
        <v/>
      </c>
    </row>
    <row r="357" spans="1:33" s="200" customFormat="1">
      <c r="A357" s="126" t="str">
        <f t="shared" ref="A357:C357" si="283">IF(A283="","",A283)</f>
        <v/>
      </c>
      <c r="B357" s="304" t="str">
        <f t="shared" si="283"/>
        <v/>
      </c>
      <c r="C357" s="388" t="str">
        <f t="shared" si="283"/>
        <v/>
      </c>
      <c r="D357" s="120" t="str">
        <f t="shared" ref="D357:AG357" si="284">IF(G$82="","",IF($B357="","",PRODUCT(D269,E297)*(1-SUM($C$27))*(1-SUM($C$28))))</f>
        <v/>
      </c>
      <c r="E357" s="120" t="str">
        <f t="shared" si="284"/>
        <v/>
      </c>
      <c r="F357" s="120" t="str">
        <f t="shared" si="284"/>
        <v/>
      </c>
      <c r="G357" s="120" t="str">
        <f t="shared" si="284"/>
        <v/>
      </c>
      <c r="H357" s="120" t="str">
        <f t="shared" si="284"/>
        <v/>
      </c>
      <c r="I357" s="120" t="str">
        <f t="shared" si="284"/>
        <v/>
      </c>
      <c r="J357" s="120" t="str">
        <f t="shared" si="284"/>
        <v/>
      </c>
      <c r="K357" s="120" t="str">
        <f t="shared" si="284"/>
        <v/>
      </c>
      <c r="L357" s="120" t="str">
        <f t="shared" si="284"/>
        <v/>
      </c>
      <c r="M357" s="120" t="str">
        <f t="shared" si="284"/>
        <v/>
      </c>
      <c r="N357" s="120" t="str">
        <f t="shared" si="284"/>
        <v/>
      </c>
      <c r="O357" s="120" t="str">
        <f t="shared" si="284"/>
        <v/>
      </c>
      <c r="P357" s="120" t="str">
        <f t="shared" si="284"/>
        <v/>
      </c>
      <c r="Q357" s="120" t="str">
        <f t="shared" si="284"/>
        <v/>
      </c>
      <c r="R357" s="120" t="str">
        <f t="shared" si="284"/>
        <v/>
      </c>
      <c r="S357" s="120" t="str">
        <f t="shared" si="284"/>
        <v/>
      </c>
      <c r="T357" s="120" t="str">
        <f t="shared" si="284"/>
        <v/>
      </c>
      <c r="U357" s="120" t="str">
        <f t="shared" si="284"/>
        <v/>
      </c>
      <c r="V357" s="120" t="str">
        <f t="shared" si="284"/>
        <v/>
      </c>
      <c r="W357" s="120" t="str">
        <f t="shared" si="284"/>
        <v/>
      </c>
      <c r="X357" s="120" t="str">
        <f t="shared" si="284"/>
        <v/>
      </c>
      <c r="Y357" s="120" t="str">
        <f t="shared" si="284"/>
        <v/>
      </c>
      <c r="Z357" s="120" t="str">
        <f t="shared" si="284"/>
        <v/>
      </c>
      <c r="AA357" s="120" t="str">
        <f t="shared" si="284"/>
        <v/>
      </c>
      <c r="AB357" s="120" t="str">
        <f t="shared" si="284"/>
        <v/>
      </c>
      <c r="AC357" s="120" t="str">
        <f t="shared" si="284"/>
        <v/>
      </c>
      <c r="AD357" s="120" t="str">
        <f t="shared" si="284"/>
        <v/>
      </c>
      <c r="AE357" s="120" t="str">
        <f t="shared" si="284"/>
        <v/>
      </c>
      <c r="AF357" s="120" t="str">
        <f t="shared" si="284"/>
        <v/>
      </c>
      <c r="AG357" s="120" t="str">
        <f t="shared" si="284"/>
        <v/>
      </c>
    </row>
    <row r="358" spans="1:33" s="200" customFormat="1">
      <c r="A358" s="126" t="str">
        <f t="shared" ref="A358:C358" si="285">IF(A284="","",A284)</f>
        <v/>
      </c>
      <c r="B358" s="304" t="str">
        <f t="shared" si="285"/>
        <v/>
      </c>
      <c r="C358" s="388" t="str">
        <f t="shared" si="285"/>
        <v/>
      </c>
      <c r="D358" s="120" t="str">
        <f t="shared" ref="D358:AG358" si="286">IF(G$82="","",IF($B358="","",PRODUCT(D270,E298)*(1-SUM($C$27))*(1-SUM($C$28))))</f>
        <v/>
      </c>
      <c r="E358" s="120" t="str">
        <f t="shared" si="286"/>
        <v/>
      </c>
      <c r="F358" s="120" t="str">
        <f t="shared" si="286"/>
        <v/>
      </c>
      <c r="G358" s="120" t="str">
        <f t="shared" si="286"/>
        <v/>
      </c>
      <c r="H358" s="120" t="str">
        <f t="shared" si="286"/>
        <v/>
      </c>
      <c r="I358" s="120" t="str">
        <f t="shared" si="286"/>
        <v/>
      </c>
      <c r="J358" s="120" t="str">
        <f t="shared" si="286"/>
        <v/>
      </c>
      <c r="K358" s="120" t="str">
        <f t="shared" si="286"/>
        <v/>
      </c>
      <c r="L358" s="120" t="str">
        <f t="shared" si="286"/>
        <v/>
      </c>
      <c r="M358" s="120" t="str">
        <f t="shared" si="286"/>
        <v/>
      </c>
      <c r="N358" s="120" t="str">
        <f t="shared" si="286"/>
        <v/>
      </c>
      <c r="O358" s="120" t="str">
        <f t="shared" si="286"/>
        <v/>
      </c>
      <c r="P358" s="120" t="str">
        <f t="shared" si="286"/>
        <v/>
      </c>
      <c r="Q358" s="120" t="str">
        <f t="shared" si="286"/>
        <v/>
      </c>
      <c r="R358" s="120" t="str">
        <f t="shared" si="286"/>
        <v/>
      </c>
      <c r="S358" s="120" t="str">
        <f t="shared" si="286"/>
        <v/>
      </c>
      <c r="T358" s="120" t="str">
        <f t="shared" si="286"/>
        <v/>
      </c>
      <c r="U358" s="120" t="str">
        <f t="shared" si="286"/>
        <v/>
      </c>
      <c r="V358" s="120" t="str">
        <f t="shared" si="286"/>
        <v/>
      </c>
      <c r="W358" s="120" t="str">
        <f t="shared" si="286"/>
        <v/>
      </c>
      <c r="X358" s="120" t="str">
        <f t="shared" si="286"/>
        <v/>
      </c>
      <c r="Y358" s="120" t="str">
        <f t="shared" si="286"/>
        <v/>
      </c>
      <c r="Z358" s="120" t="str">
        <f t="shared" si="286"/>
        <v/>
      </c>
      <c r="AA358" s="120" t="str">
        <f t="shared" si="286"/>
        <v/>
      </c>
      <c r="AB358" s="120" t="str">
        <f t="shared" si="286"/>
        <v/>
      </c>
      <c r="AC358" s="120" t="str">
        <f t="shared" si="286"/>
        <v/>
      </c>
      <c r="AD358" s="120" t="str">
        <f t="shared" si="286"/>
        <v/>
      </c>
      <c r="AE358" s="120" t="str">
        <f t="shared" si="286"/>
        <v/>
      </c>
      <c r="AF358" s="120" t="str">
        <f t="shared" si="286"/>
        <v/>
      </c>
      <c r="AG358" s="120" t="str">
        <f t="shared" si="286"/>
        <v/>
      </c>
    </row>
    <row r="359" spans="1:33" s="200" customFormat="1">
      <c r="A359" s="126" t="str">
        <f t="shared" ref="A359:C359" si="287">IF(A285="","",A285)</f>
        <v/>
      </c>
      <c r="B359" s="304" t="str">
        <f t="shared" si="287"/>
        <v/>
      </c>
      <c r="C359" s="388" t="str">
        <f t="shared" si="287"/>
        <v/>
      </c>
      <c r="D359" s="120" t="str">
        <f t="shared" ref="D359:AG359" si="288">IF(G$82="","",IF($B359="","",PRODUCT(D271,E299)*(1-SUM($C$27))*(1-SUM($C$28))))</f>
        <v/>
      </c>
      <c r="E359" s="120" t="str">
        <f t="shared" si="288"/>
        <v/>
      </c>
      <c r="F359" s="120" t="str">
        <f t="shared" si="288"/>
        <v/>
      </c>
      <c r="G359" s="120" t="str">
        <f t="shared" si="288"/>
        <v/>
      </c>
      <c r="H359" s="120" t="str">
        <f t="shared" si="288"/>
        <v/>
      </c>
      <c r="I359" s="120" t="str">
        <f t="shared" si="288"/>
        <v/>
      </c>
      <c r="J359" s="120" t="str">
        <f t="shared" si="288"/>
        <v/>
      </c>
      <c r="K359" s="120" t="str">
        <f t="shared" si="288"/>
        <v/>
      </c>
      <c r="L359" s="120" t="str">
        <f t="shared" si="288"/>
        <v/>
      </c>
      <c r="M359" s="120" t="str">
        <f t="shared" si="288"/>
        <v/>
      </c>
      <c r="N359" s="120" t="str">
        <f t="shared" si="288"/>
        <v/>
      </c>
      <c r="O359" s="120" t="str">
        <f t="shared" si="288"/>
        <v/>
      </c>
      <c r="P359" s="120" t="str">
        <f t="shared" si="288"/>
        <v/>
      </c>
      <c r="Q359" s="120" t="str">
        <f t="shared" si="288"/>
        <v/>
      </c>
      <c r="R359" s="120" t="str">
        <f t="shared" si="288"/>
        <v/>
      </c>
      <c r="S359" s="120" t="str">
        <f t="shared" si="288"/>
        <v/>
      </c>
      <c r="T359" s="120" t="str">
        <f t="shared" si="288"/>
        <v/>
      </c>
      <c r="U359" s="120" t="str">
        <f t="shared" si="288"/>
        <v/>
      </c>
      <c r="V359" s="120" t="str">
        <f t="shared" si="288"/>
        <v/>
      </c>
      <c r="W359" s="120" t="str">
        <f t="shared" si="288"/>
        <v/>
      </c>
      <c r="X359" s="120" t="str">
        <f t="shared" si="288"/>
        <v/>
      </c>
      <c r="Y359" s="120" t="str">
        <f t="shared" si="288"/>
        <v/>
      </c>
      <c r="Z359" s="120" t="str">
        <f t="shared" si="288"/>
        <v/>
      </c>
      <c r="AA359" s="120" t="str">
        <f t="shared" si="288"/>
        <v/>
      </c>
      <c r="AB359" s="120" t="str">
        <f t="shared" si="288"/>
        <v/>
      </c>
      <c r="AC359" s="120" t="str">
        <f t="shared" si="288"/>
        <v/>
      </c>
      <c r="AD359" s="120" t="str">
        <f t="shared" si="288"/>
        <v/>
      </c>
      <c r="AE359" s="120" t="str">
        <f t="shared" si="288"/>
        <v/>
      </c>
      <c r="AF359" s="120" t="str">
        <f t="shared" si="288"/>
        <v/>
      </c>
      <c r="AG359" s="120" t="str">
        <f t="shared" si="288"/>
        <v/>
      </c>
    </row>
    <row r="360" spans="1:33" s="200" customFormat="1">
      <c r="A360" s="126" t="str">
        <f t="shared" ref="A360:C360" si="289">IF(A286="","",A286)</f>
        <v/>
      </c>
      <c r="B360" s="304" t="str">
        <f t="shared" si="289"/>
        <v/>
      </c>
      <c r="C360" s="388" t="str">
        <f t="shared" si="289"/>
        <v/>
      </c>
      <c r="D360" s="120" t="str">
        <f t="shared" ref="D360:AG360" si="290">IF(G$82="","",IF($B360="","",PRODUCT(D272,E300)*(1-SUM($C$27))*(1-SUM($C$28))))</f>
        <v/>
      </c>
      <c r="E360" s="120" t="str">
        <f t="shared" si="290"/>
        <v/>
      </c>
      <c r="F360" s="120" t="str">
        <f t="shared" si="290"/>
        <v/>
      </c>
      <c r="G360" s="120" t="str">
        <f t="shared" si="290"/>
        <v/>
      </c>
      <c r="H360" s="120" t="str">
        <f t="shared" si="290"/>
        <v/>
      </c>
      <c r="I360" s="120" t="str">
        <f t="shared" si="290"/>
        <v/>
      </c>
      <c r="J360" s="120" t="str">
        <f t="shared" si="290"/>
        <v/>
      </c>
      <c r="K360" s="120" t="str">
        <f t="shared" si="290"/>
        <v/>
      </c>
      <c r="L360" s="120" t="str">
        <f t="shared" si="290"/>
        <v/>
      </c>
      <c r="M360" s="120" t="str">
        <f t="shared" si="290"/>
        <v/>
      </c>
      <c r="N360" s="120" t="str">
        <f t="shared" si="290"/>
        <v/>
      </c>
      <c r="O360" s="120" t="str">
        <f t="shared" si="290"/>
        <v/>
      </c>
      <c r="P360" s="120" t="str">
        <f t="shared" si="290"/>
        <v/>
      </c>
      <c r="Q360" s="120" t="str">
        <f t="shared" si="290"/>
        <v/>
      </c>
      <c r="R360" s="120" t="str">
        <f t="shared" si="290"/>
        <v/>
      </c>
      <c r="S360" s="120" t="str">
        <f t="shared" si="290"/>
        <v/>
      </c>
      <c r="T360" s="120" t="str">
        <f t="shared" si="290"/>
        <v/>
      </c>
      <c r="U360" s="120" t="str">
        <f t="shared" si="290"/>
        <v/>
      </c>
      <c r="V360" s="120" t="str">
        <f t="shared" si="290"/>
        <v/>
      </c>
      <c r="W360" s="120" t="str">
        <f t="shared" si="290"/>
        <v/>
      </c>
      <c r="X360" s="120" t="str">
        <f t="shared" si="290"/>
        <v/>
      </c>
      <c r="Y360" s="120" t="str">
        <f t="shared" si="290"/>
        <v/>
      </c>
      <c r="Z360" s="120" t="str">
        <f t="shared" si="290"/>
        <v/>
      </c>
      <c r="AA360" s="120" t="str">
        <f t="shared" si="290"/>
        <v/>
      </c>
      <c r="AB360" s="120" t="str">
        <f t="shared" si="290"/>
        <v/>
      </c>
      <c r="AC360" s="120" t="str">
        <f t="shared" si="290"/>
        <v/>
      </c>
      <c r="AD360" s="120" t="str">
        <f t="shared" si="290"/>
        <v/>
      </c>
      <c r="AE360" s="120" t="str">
        <f t="shared" si="290"/>
        <v/>
      </c>
      <c r="AF360" s="120" t="str">
        <f t="shared" si="290"/>
        <v/>
      </c>
      <c r="AG360" s="120" t="str">
        <f t="shared" si="290"/>
        <v/>
      </c>
    </row>
    <row r="361" spans="1:33" s="92" customFormat="1">
      <c r="A361" s="137" t="str">
        <f t="shared" ref="A361:C361" si="291">IF(A287="","",A287)</f>
        <v/>
      </c>
      <c r="B361" s="309" t="str">
        <f t="shared" si="291"/>
        <v/>
      </c>
      <c r="C361" s="389" t="str">
        <f t="shared" si="291"/>
        <v/>
      </c>
      <c r="D361" s="154" t="str">
        <f t="shared" ref="D361:AG361" si="292">IF(G$82="","",IF($B361="","",PRODUCT(D273,E301)*(1-SUM($C$27))*(1-SUM($C$28))))</f>
        <v/>
      </c>
      <c r="E361" s="154" t="str">
        <f t="shared" si="292"/>
        <v/>
      </c>
      <c r="F361" s="154" t="str">
        <f t="shared" si="292"/>
        <v/>
      </c>
      <c r="G361" s="154" t="str">
        <f t="shared" si="292"/>
        <v/>
      </c>
      <c r="H361" s="154" t="str">
        <f t="shared" si="292"/>
        <v/>
      </c>
      <c r="I361" s="154" t="str">
        <f t="shared" si="292"/>
        <v/>
      </c>
      <c r="J361" s="154" t="str">
        <f t="shared" si="292"/>
        <v/>
      </c>
      <c r="K361" s="154" t="str">
        <f t="shared" si="292"/>
        <v/>
      </c>
      <c r="L361" s="154" t="str">
        <f t="shared" si="292"/>
        <v/>
      </c>
      <c r="M361" s="154" t="str">
        <f t="shared" si="292"/>
        <v/>
      </c>
      <c r="N361" s="154" t="str">
        <f t="shared" si="292"/>
        <v/>
      </c>
      <c r="O361" s="154" t="str">
        <f t="shared" si="292"/>
        <v/>
      </c>
      <c r="P361" s="154" t="str">
        <f t="shared" si="292"/>
        <v/>
      </c>
      <c r="Q361" s="154" t="str">
        <f t="shared" si="292"/>
        <v/>
      </c>
      <c r="R361" s="154" t="str">
        <f t="shared" si="292"/>
        <v/>
      </c>
      <c r="S361" s="154" t="str">
        <f t="shared" si="292"/>
        <v/>
      </c>
      <c r="T361" s="154" t="str">
        <f t="shared" si="292"/>
        <v/>
      </c>
      <c r="U361" s="154" t="str">
        <f t="shared" si="292"/>
        <v/>
      </c>
      <c r="V361" s="154" t="str">
        <f t="shared" si="292"/>
        <v/>
      </c>
      <c r="W361" s="154" t="str">
        <f t="shared" si="292"/>
        <v/>
      </c>
      <c r="X361" s="154" t="str">
        <f t="shared" si="292"/>
        <v/>
      </c>
      <c r="Y361" s="154" t="str">
        <f t="shared" si="292"/>
        <v/>
      </c>
      <c r="Z361" s="154" t="str">
        <f t="shared" si="292"/>
        <v/>
      </c>
      <c r="AA361" s="154" t="str">
        <f t="shared" si="292"/>
        <v/>
      </c>
      <c r="AB361" s="154" t="str">
        <f t="shared" si="292"/>
        <v/>
      </c>
      <c r="AC361" s="154" t="str">
        <f t="shared" si="292"/>
        <v/>
      </c>
      <c r="AD361" s="154" t="str">
        <f t="shared" si="292"/>
        <v/>
      </c>
      <c r="AE361" s="154" t="str">
        <f t="shared" si="292"/>
        <v/>
      </c>
      <c r="AF361" s="154" t="str">
        <f t="shared" si="292"/>
        <v/>
      </c>
      <c r="AG361" s="154" t="str">
        <f t="shared" si="292"/>
        <v/>
      </c>
    </row>
    <row r="362" spans="1:33" s="92" customFormat="1">
      <c r="A362" s="141" t="s">
        <v>119</v>
      </c>
      <c r="B362" s="11" t="s">
        <v>284</v>
      </c>
      <c r="C362" s="115" t="s">
        <v>1</v>
      </c>
      <c r="D362" s="116" t="str">
        <f>IF(G$82="","",SUM(D$352:D$361))</f>
        <v/>
      </c>
      <c r="E362" s="116" t="str">
        <f t="shared" ref="E362:AG362" si="293">IF(H$82="","",SUM(E$352:E$361))</f>
        <v/>
      </c>
      <c r="F362" s="116" t="str">
        <f t="shared" si="293"/>
        <v/>
      </c>
      <c r="G362" s="116" t="str">
        <f t="shared" si="293"/>
        <v/>
      </c>
      <c r="H362" s="116" t="str">
        <f t="shared" si="293"/>
        <v/>
      </c>
      <c r="I362" s="116" t="str">
        <f t="shared" si="293"/>
        <v/>
      </c>
      <c r="J362" s="116" t="str">
        <f t="shared" si="293"/>
        <v/>
      </c>
      <c r="K362" s="116" t="str">
        <f t="shared" si="293"/>
        <v/>
      </c>
      <c r="L362" s="116" t="str">
        <f t="shared" si="293"/>
        <v/>
      </c>
      <c r="M362" s="116" t="str">
        <f t="shared" si="293"/>
        <v/>
      </c>
      <c r="N362" s="116" t="str">
        <f t="shared" si="293"/>
        <v/>
      </c>
      <c r="O362" s="116" t="str">
        <f t="shared" si="293"/>
        <v/>
      </c>
      <c r="P362" s="116" t="str">
        <f t="shared" si="293"/>
        <v/>
      </c>
      <c r="Q362" s="116" t="str">
        <f t="shared" si="293"/>
        <v/>
      </c>
      <c r="R362" s="116" t="str">
        <f t="shared" si="293"/>
        <v/>
      </c>
      <c r="S362" s="116" t="str">
        <f t="shared" si="293"/>
        <v/>
      </c>
      <c r="T362" s="116" t="str">
        <f t="shared" si="293"/>
        <v/>
      </c>
      <c r="U362" s="116" t="str">
        <f t="shared" si="293"/>
        <v/>
      </c>
      <c r="V362" s="116" t="str">
        <f t="shared" si="293"/>
        <v/>
      </c>
      <c r="W362" s="116" t="str">
        <f t="shared" si="293"/>
        <v/>
      </c>
      <c r="X362" s="116" t="str">
        <f t="shared" si="293"/>
        <v/>
      </c>
      <c r="Y362" s="116" t="str">
        <f t="shared" si="293"/>
        <v/>
      </c>
      <c r="Z362" s="116" t="str">
        <f t="shared" si="293"/>
        <v/>
      </c>
      <c r="AA362" s="116" t="str">
        <f t="shared" si="293"/>
        <v/>
      </c>
      <c r="AB362" s="116" t="str">
        <f t="shared" si="293"/>
        <v/>
      </c>
      <c r="AC362" s="116" t="str">
        <f t="shared" si="293"/>
        <v/>
      </c>
      <c r="AD362" s="116" t="str">
        <f t="shared" si="293"/>
        <v/>
      </c>
      <c r="AE362" s="116" t="str">
        <f t="shared" si="293"/>
        <v/>
      </c>
      <c r="AF362" s="116" t="str">
        <f t="shared" si="293"/>
        <v/>
      </c>
      <c r="AG362" s="116" t="str">
        <f t="shared" si="293"/>
        <v/>
      </c>
    </row>
    <row r="363" spans="1:33" s="92" customFormat="1">
      <c r="A363" s="142" t="s">
        <v>154</v>
      </c>
      <c r="B363" s="143" t="s">
        <v>285</v>
      </c>
      <c r="C363" s="119" t="s">
        <v>1</v>
      </c>
      <c r="D363" s="120" t="str">
        <f>IF(G$82="","",IF(E$302="",D$362,D$362*E$302))</f>
        <v/>
      </c>
      <c r="E363" s="120" t="str">
        <f t="shared" ref="E363:AG363" si="294">IF(H$82="","",IF(F$302="",E$362,E$362*F$302))</f>
        <v/>
      </c>
      <c r="F363" s="120" t="str">
        <f t="shared" si="294"/>
        <v/>
      </c>
      <c r="G363" s="120" t="str">
        <f t="shared" si="294"/>
        <v/>
      </c>
      <c r="H363" s="120" t="str">
        <f t="shared" si="294"/>
        <v/>
      </c>
      <c r="I363" s="120" t="str">
        <f t="shared" si="294"/>
        <v/>
      </c>
      <c r="J363" s="120" t="str">
        <f t="shared" si="294"/>
        <v/>
      </c>
      <c r="K363" s="120" t="str">
        <f t="shared" si="294"/>
        <v/>
      </c>
      <c r="L363" s="120" t="str">
        <f t="shared" si="294"/>
        <v/>
      </c>
      <c r="M363" s="120" t="str">
        <f t="shared" si="294"/>
        <v/>
      </c>
      <c r="N363" s="120" t="str">
        <f t="shared" si="294"/>
        <v/>
      </c>
      <c r="O363" s="120" t="str">
        <f t="shared" si="294"/>
        <v/>
      </c>
      <c r="P363" s="120" t="str">
        <f t="shared" si="294"/>
        <v/>
      </c>
      <c r="Q363" s="120" t="str">
        <f t="shared" si="294"/>
        <v/>
      </c>
      <c r="R363" s="120" t="str">
        <f t="shared" si="294"/>
        <v/>
      </c>
      <c r="S363" s="120" t="str">
        <f t="shared" si="294"/>
        <v/>
      </c>
      <c r="T363" s="120" t="str">
        <f t="shared" si="294"/>
        <v/>
      </c>
      <c r="U363" s="120" t="str">
        <f t="shared" si="294"/>
        <v/>
      </c>
      <c r="V363" s="120" t="str">
        <f t="shared" si="294"/>
        <v/>
      </c>
      <c r="W363" s="120" t="str">
        <f t="shared" si="294"/>
        <v/>
      </c>
      <c r="X363" s="120" t="str">
        <f t="shared" si="294"/>
        <v/>
      </c>
      <c r="Y363" s="120" t="str">
        <f t="shared" si="294"/>
        <v/>
      </c>
      <c r="Z363" s="120" t="str">
        <f t="shared" si="294"/>
        <v/>
      </c>
      <c r="AA363" s="120" t="str">
        <f t="shared" si="294"/>
        <v/>
      </c>
      <c r="AB363" s="120" t="str">
        <f t="shared" si="294"/>
        <v/>
      </c>
      <c r="AC363" s="120" t="str">
        <f t="shared" si="294"/>
        <v/>
      </c>
      <c r="AD363" s="120" t="str">
        <f t="shared" si="294"/>
        <v/>
      </c>
      <c r="AE363" s="120" t="str">
        <f t="shared" si="294"/>
        <v/>
      </c>
      <c r="AF363" s="120" t="str">
        <f t="shared" si="294"/>
        <v/>
      </c>
      <c r="AG363" s="120" t="str">
        <f t="shared" si="294"/>
        <v/>
      </c>
    </row>
    <row r="364" spans="1:33" s="144" customFormat="1">
      <c r="A364" s="150" t="s">
        <v>132</v>
      </c>
      <c r="B364" s="151" t="s">
        <v>286</v>
      </c>
      <c r="C364" s="96" t="s">
        <v>1</v>
      </c>
      <c r="D364" s="97" t="str">
        <f>IF(G$82="","",IF(D$362=0,0,SUMPRODUCT(D$352:D$361,$D$292:$D$301)))</f>
        <v/>
      </c>
      <c r="E364" s="97" t="str">
        <f t="shared" ref="E364:AG364" si="295">IF(H$82="","",IF(E$362=0,0,SUMPRODUCT(E$352:E$361,$D$292:$D$301)))</f>
        <v/>
      </c>
      <c r="F364" s="97" t="str">
        <f t="shared" si="295"/>
        <v/>
      </c>
      <c r="G364" s="97" t="str">
        <f t="shared" si="295"/>
        <v/>
      </c>
      <c r="H364" s="97" t="str">
        <f t="shared" si="295"/>
        <v/>
      </c>
      <c r="I364" s="97" t="str">
        <f t="shared" si="295"/>
        <v/>
      </c>
      <c r="J364" s="97" t="str">
        <f t="shared" si="295"/>
        <v/>
      </c>
      <c r="K364" s="97" t="str">
        <f t="shared" si="295"/>
        <v/>
      </c>
      <c r="L364" s="97" t="str">
        <f t="shared" si="295"/>
        <v/>
      </c>
      <c r="M364" s="97" t="str">
        <f t="shared" si="295"/>
        <v/>
      </c>
      <c r="N364" s="97" t="str">
        <f t="shared" si="295"/>
        <v/>
      </c>
      <c r="O364" s="97" t="str">
        <f t="shared" si="295"/>
        <v/>
      </c>
      <c r="P364" s="97" t="str">
        <f t="shared" si="295"/>
        <v/>
      </c>
      <c r="Q364" s="97" t="str">
        <f t="shared" si="295"/>
        <v/>
      </c>
      <c r="R364" s="97" t="str">
        <f t="shared" si="295"/>
        <v/>
      </c>
      <c r="S364" s="97" t="str">
        <f t="shared" si="295"/>
        <v/>
      </c>
      <c r="T364" s="97" t="str">
        <f t="shared" si="295"/>
        <v/>
      </c>
      <c r="U364" s="97" t="str">
        <f t="shared" si="295"/>
        <v/>
      </c>
      <c r="V364" s="97" t="str">
        <f t="shared" si="295"/>
        <v/>
      </c>
      <c r="W364" s="97" t="str">
        <f t="shared" si="295"/>
        <v/>
      </c>
      <c r="X364" s="97" t="str">
        <f t="shared" si="295"/>
        <v/>
      </c>
      <c r="Y364" s="97" t="str">
        <f t="shared" si="295"/>
        <v/>
      </c>
      <c r="Z364" s="97" t="str">
        <f t="shared" si="295"/>
        <v/>
      </c>
      <c r="AA364" s="97" t="str">
        <f t="shared" si="295"/>
        <v/>
      </c>
      <c r="AB364" s="97" t="str">
        <f t="shared" si="295"/>
        <v/>
      </c>
      <c r="AC364" s="97" t="str">
        <f t="shared" si="295"/>
        <v/>
      </c>
      <c r="AD364" s="97" t="str">
        <f t="shared" si="295"/>
        <v/>
      </c>
      <c r="AE364" s="97" t="str">
        <f t="shared" si="295"/>
        <v/>
      </c>
      <c r="AF364" s="97" t="str">
        <f t="shared" si="295"/>
        <v/>
      </c>
      <c r="AG364" s="97" t="str">
        <f t="shared" si="295"/>
        <v/>
      </c>
    </row>
    <row r="365" spans="1:33" s="92" customFormat="1">
      <c r="A365" s="145" t="s">
        <v>259</v>
      </c>
      <c r="B365" s="140" t="str">
        <f>CONCATENATE("Przychody wariantu z projektem –",$E$11)</f>
        <v>Przychody wariantu z projektem – w cenach netto + część VAT</v>
      </c>
      <c r="C365" s="146" t="s">
        <v>1</v>
      </c>
      <c r="D365" s="147" t="str">
        <f>IF(G$82="","",SUM(D$362,D$364))</f>
        <v/>
      </c>
      <c r="E365" s="147" t="str">
        <f t="shared" ref="E365:AG365" si="296">IF(H$82="","",SUM(E$362,E$364))</f>
        <v/>
      </c>
      <c r="F365" s="147" t="str">
        <f t="shared" si="296"/>
        <v/>
      </c>
      <c r="G365" s="147" t="str">
        <f t="shared" si="296"/>
        <v/>
      </c>
      <c r="H365" s="147" t="str">
        <f t="shared" si="296"/>
        <v/>
      </c>
      <c r="I365" s="147" t="str">
        <f t="shared" si="296"/>
        <v/>
      </c>
      <c r="J365" s="147" t="str">
        <f t="shared" si="296"/>
        <v/>
      </c>
      <c r="K365" s="147" t="str">
        <f t="shared" si="296"/>
        <v/>
      </c>
      <c r="L365" s="147" t="str">
        <f t="shared" si="296"/>
        <v/>
      </c>
      <c r="M365" s="147" t="str">
        <f t="shared" si="296"/>
        <v/>
      </c>
      <c r="N365" s="147" t="str">
        <f t="shared" si="296"/>
        <v/>
      </c>
      <c r="O365" s="147" t="str">
        <f t="shared" si="296"/>
        <v/>
      </c>
      <c r="P365" s="147" t="str">
        <f t="shared" si="296"/>
        <v/>
      </c>
      <c r="Q365" s="147" t="str">
        <f t="shared" si="296"/>
        <v/>
      </c>
      <c r="R365" s="147" t="str">
        <f t="shared" si="296"/>
        <v/>
      </c>
      <c r="S365" s="147" t="str">
        <f t="shared" si="296"/>
        <v/>
      </c>
      <c r="T365" s="147" t="str">
        <f t="shared" si="296"/>
        <v/>
      </c>
      <c r="U365" s="147" t="str">
        <f t="shared" si="296"/>
        <v/>
      </c>
      <c r="V365" s="147" t="str">
        <f t="shared" si="296"/>
        <v/>
      </c>
      <c r="W365" s="147" t="str">
        <f t="shared" si="296"/>
        <v/>
      </c>
      <c r="X365" s="147" t="str">
        <f t="shared" si="296"/>
        <v/>
      </c>
      <c r="Y365" s="147" t="str">
        <f t="shared" si="296"/>
        <v/>
      </c>
      <c r="Z365" s="147" t="str">
        <f t="shared" si="296"/>
        <v/>
      </c>
      <c r="AA365" s="147" t="str">
        <f t="shared" si="296"/>
        <v/>
      </c>
      <c r="AB365" s="147" t="str">
        <f t="shared" si="296"/>
        <v/>
      </c>
      <c r="AC365" s="147" t="str">
        <f t="shared" si="296"/>
        <v/>
      </c>
      <c r="AD365" s="147" t="str">
        <f t="shared" si="296"/>
        <v/>
      </c>
      <c r="AE365" s="147" t="str">
        <f t="shared" si="296"/>
        <v/>
      </c>
      <c r="AF365" s="147" t="str">
        <f t="shared" si="296"/>
        <v/>
      </c>
      <c r="AG365" s="147" t="str">
        <f t="shared" si="296"/>
        <v/>
      </c>
    </row>
    <row r="366" spans="1:33" s="92" customFormat="1" ht="22.5">
      <c r="A366" s="148" t="s">
        <v>260</v>
      </c>
      <c r="B366" s="139" t="str">
        <f>CONCATENATE("Przychody wariantu z projektem –",$E$11," (po uwzględnieniu wskaźnika ściągalności)")</f>
        <v>Przychody wariantu z projektem – w cenach netto + część VAT (po uwzględnieniu wskaźnika ściągalności)</v>
      </c>
      <c r="C366" s="125" t="s">
        <v>1</v>
      </c>
      <c r="D366" s="149" t="str">
        <f>IF(G$82="","",SUM(D$363,D$364))</f>
        <v/>
      </c>
      <c r="E366" s="149" t="str">
        <f t="shared" ref="E366:AG366" si="297">IF(H$82="","",SUM(E$363,E$364))</f>
        <v/>
      </c>
      <c r="F366" s="149" t="str">
        <f t="shared" si="297"/>
        <v/>
      </c>
      <c r="G366" s="149" t="str">
        <f t="shared" si="297"/>
        <v/>
      </c>
      <c r="H366" s="149" t="str">
        <f t="shared" si="297"/>
        <v/>
      </c>
      <c r="I366" s="149" t="str">
        <f t="shared" si="297"/>
        <v/>
      </c>
      <c r="J366" s="149" t="str">
        <f t="shared" si="297"/>
        <v/>
      </c>
      <c r="K366" s="149" t="str">
        <f t="shared" si="297"/>
        <v/>
      </c>
      <c r="L366" s="149" t="str">
        <f t="shared" si="297"/>
        <v/>
      </c>
      <c r="M366" s="149" t="str">
        <f t="shared" si="297"/>
        <v/>
      </c>
      <c r="N366" s="149" t="str">
        <f t="shared" si="297"/>
        <v/>
      </c>
      <c r="O366" s="149" t="str">
        <f t="shared" si="297"/>
        <v/>
      </c>
      <c r="P366" s="149" t="str">
        <f t="shared" si="297"/>
        <v/>
      </c>
      <c r="Q366" s="149" t="str">
        <f t="shared" si="297"/>
        <v/>
      </c>
      <c r="R366" s="149" t="str">
        <f t="shared" si="297"/>
        <v/>
      </c>
      <c r="S366" s="149" t="str">
        <f t="shared" si="297"/>
        <v/>
      </c>
      <c r="T366" s="149" t="str">
        <f t="shared" si="297"/>
        <v/>
      </c>
      <c r="U366" s="149" t="str">
        <f t="shared" si="297"/>
        <v/>
      </c>
      <c r="V366" s="149" t="str">
        <f t="shared" si="297"/>
        <v/>
      </c>
      <c r="W366" s="149" t="str">
        <f t="shared" si="297"/>
        <v/>
      </c>
      <c r="X366" s="149" t="str">
        <f t="shared" si="297"/>
        <v/>
      </c>
      <c r="Y366" s="149" t="str">
        <f t="shared" si="297"/>
        <v/>
      </c>
      <c r="Z366" s="149" t="str">
        <f t="shared" si="297"/>
        <v/>
      </c>
      <c r="AA366" s="149" t="str">
        <f t="shared" si="297"/>
        <v/>
      </c>
      <c r="AB366" s="149" t="str">
        <f t="shared" si="297"/>
        <v/>
      </c>
      <c r="AC366" s="149" t="str">
        <f t="shared" si="297"/>
        <v/>
      </c>
      <c r="AD366" s="149" t="str">
        <f t="shared" si="297"/>
        <v/>
      </c>
      <c r="AE366" s="149" t="str">
        <f t="shared" si="297"/>
        <v/>
      </c>
      <c r="AF366" s="149" t="str">
        <f t="shared" si="297"/>
        <v/>
      </c>
      <c r="AG366" s="149" t="str">
        <f t="shared" si="297"/>
        <v/>
      </c>
    </row>
    <row r="367" spans="1:33" s="59" customFormat="1" ht="19.5" customHeight="1">
      <c r="A367" s="58"/>
      <c r="B367" s="59" t="s">
        <v>262</v>
      </c>
    </row>
    <row r="368" spans="1:33" s="9" customFormat="1">
      <c r="A368" s="470" t="s">
        <v>11</v>
      </c>
      <c r="B368" s="472" t="s">
        <v>2</v>
      </c>
      <c r="C368" s="468" t="s">
        <v>0</v>
      </c>
      <c r="D368" s="41" t="str">
        <f t="shared" ref="D368:AG368" si="298">IF(G$82="","",G$82)</f>
        <v/>
      </c>
      <c r="E368" s="41" t="str">
        <f t="shared" si="298"/>
        <v/>
      </c>
      <c r="F368" s="41" t="str">
        <f t="shared" si="298"/>
        <v/>
      </c>
      <c r="G368" s="41" t="str">
        <f t="shared" si="298"/>
        <v/>
      </c>
      <c r="H368" s="41" t="str">
        <f t="shared" si="298"/>
        <v/>
      </c>
      <c r="I368" s="41" t="str">
        <f t="shared" si="298"/>
        <v/>
      </c>
      <c r="J368" s="41" t="str">
        <f t="shared" si="298"/>
        <v/>
      </c>
      <c r="K368" s="41" t="str">
        <f t="shared" si="298"/>
        <v/>
      </c>
      <c r="L368" s="41" t="str">
        <f t="shared" si="298"/>
        <v/>
      </c>
      <c r="M368" s="41" t="str">
        <f t="shared" si="298"/>
        <v/>
      </c>
      <c r="N368" s="41" t="str">
        <f t="shared" si="298"/>
        <v/>
      </c>
      <c r="O368" s="41" t="str">
        <f t="shared" si="298"/>
        <v/>
      </c>
      <c r="P368" s="41" t="str">
        <f t="shared" si="298"/>
        <v/>
      </c>
      <c r="Q368" s="41" t="str">
        <f t="shared" si="298"/>
        <v/>
      </c>
      <c r="R368" s="41" t="str">
        <f t="shared" si="298"/>
        <v/>
      </c>
      <c r="S368" s="41" t="str">
        <f t="shared" si="298"/>
        <v/>
      </c>
      <c r="T368" s="41" t="str">
        <f t="shared" si="298"/>
        <v/>
      </c>
      <c r="U368" s="41" t="str">
        <f t="shared" si="298"/>
        <v/>
      </c>
      <c r="V368" s="41" t="str">
        <f t="shared" si="298"/>
        <v/>
      </c>
      <c r="W368" s="41" t="str">
        <f t="shared" si="298"/>
        <v/>
      </c>
      <c r="X368" s="41" t="str">
        <f t="shared" si="298"/>
        <v/>
      </c>
      <c r="Y368" s="41" t="str">
        <f t="shared" si="298"/>
        <v/>
      </c>
      <c r="Z368" s="41" t="str">
        <f t="shared" si="298"/>
        <v/>
      </c>
      <c r="AA368" s="41" t="str">
        <f t="shared" si="298"/>
        <v/>
      </c>
      <c r="AB368" s="41" t="str">
        <f t="shared" si="298"/>
        <v/>
      </c>
      <c r="AC368" s="41" t="str">
        <f t="shared" si="298"/>
        <v/>
      </c>
      <c r="AD368" s="41" t="str">
        <f t="shared" si="298"/>
        <v/>
      </c>
      <c r="AE368" s="41" t="str">
        <f t="shared" si="298"/>
        <v/>
      </c>
      <c r="AF368" s="41" t="str">
        <f t="shared" si="298"/>
        <v/>
      </c>
      <c r="AG368" s="41" t="str">
        <f t="shared" si="298"/>
        <v/>
      </c>
    </row>
    <row r="369" spans="1:33" s="9" customFormat="1">
      <c r="A369" s="471"/>
      <c r="B369" s="473"/>
      <c r="C369" s="474"/>
      <c r="D369" s="38" t="str">
        <f t="shared" ref="D369:AG369" si="299">IF(G$83="","",G$83)</f>
        <v/>
      </c>
      <c r="E369" s="38" t="str">
        <f t="shared" si="299"/>
        <v/>
      </c>
      <c r="F369" s="38" t="str">
        <f t="shared" si="299"/>
        <v/>
      </c>
      <c r="G369" s="38" t="str">
        <f t="shared" si="299"/>
        <v/>
      </c>
      <c r="H369" s="38" t="str">
        <f t="shared" si="299"/>
        <v/>
      </c>
      <c r="I369" s="38" t="str">
        <f t="shared" si="299"/>
        <v/>
      </c>
      <c r="J369" s="38" t="str">
        <f t="shared" si="299"/>
        <v/>
      </c>
      <c r="K369" s="38" t="str">
        <f t="shared" si="299"/>
        <v/>
      </c>
      <c r="L369" s="38" t="str">
        <f t="shared" si="299"/>
        <v/>
      </c>
      <c r="M369" s="38" t="str">
        <f t="shared" si="299"/>
        <v/>
      </c>
      <c r="N369" s="38" t="str">
        <f t="shared" si="299"/>
        <v/>
      </c>
      <c r="O369" s="38" t="str">
        <f t="shared" si="299"/>
        <v/>
      </c>
      <c r="P369" s="38" t="str">
        <f t="shared" si="299"/>
        <v/>
      </c>
      <c r="Q369" s="38" t="str">
        <f t="shared" si="299"/>
        <v/>
      </c>
      <c r="R369" s="38" t="str">
        <f t="shared" si="299"/>
        <v/>
      </c>
      <c r="S369" s="38" t="str">
        <f t="shared" si="299"/>
        <v/>
      </c>
      <c r="T369" s="38" t="str">
        <f t="shared" si="299"/>
        <v/>
      </c>
      <c r="U369" s="38" t="str">
        <f t="shared" si="299"/>
        <v/>
      </c>
      <c r="V369" s="38" t="str">
        <f t="shared" si="299"/>
        <v/>
      </c>
      <c r="W369" s="38" t="str">
        <f t="shared" si="299"/>
        <v/>
      </c>
      <c r="X369" s="38" t="str">
        <f t="shared" si="299"/>
        <v/>
      </c>
      <c r="Y369" s="38" t="str">
        <f t="shared" si="299"/>
        <v/>
      </c>
      <c r="Z369" s="38" t="str">
        <f t="shared" si="299"/>
        <v/>
      </c>
      <c r="AA369" s="38" t="str">
        <f t="shared" si="299"/>
        <v/>
      </c>
      <c r="AB369" s="38" t="str">
        <f t="shared" si="299"/>
        <v/>
      </c>
      <c r="AC369" s="38" t="str">
        <f t="shared" si="299"/>
        <v/>
      </c>
      <c r="AD369" s="38" t="str">
        <f t="shared" si="299"/>
        <v/>
      </c>
      <c r="AE369" s="38" t="str">
        <f t="shared" si="299"/>
        <v/>
      </c>
      <c r="AF369" s="38" t="str">
        <f t="shared" si="299"/>
        <v/>
      </c>
      <c r="AG369" s="38" t="str">
        <f t="shared" si="299"/>
        <v/>
      </c>
    </row>
    <row r="370" spans="1:33" s="93" customFormat="1">
      <c r="A370" s="145" t="s">
        <v>119</v>
      </c>
      <c r="B370" s="157" t="str">
        <f>CONCATENATE("Zmiana przychodów wywołanych realizacją projektu –",$E$11)</f>
        <v>Zmiana przychodów wywołanych realizacją projektu – w cenach netto + część VAT</v>
      </c>
      <c r="C370" s="146" t="s">
        <v>1</v>
      </c>
      <c r="D370" s="147" t="str">
        <f>IF(G$82="","",D$365-D$347)</f>
        <v/>
      </c>
      <c r="E370" s="147" t="str">
        <f t="shared" ref="E370:AG370" si="300">IF(H$82="","",E$365-E$347)</f>
        <v/>
      </c>
      <c r="F370" s="147" t="str">
        <f t="shared" si="300"/>
        <v/>
      </c>
      <c r="G370" s="147" t="str">
        <f t="shared" si="300"/>
        <v/>
      </c>
      <c r="H370" s="147" t="str">
        <f t="shared" si="300"/>
        <v/>
      </c>
      <c r="I370" s="147" t="str">
        <f t="shared" si="300"/>
        <v/>
      </c>
      <c r="J370" s="147" t="str">
        <f t="shared" si="300"/>
        <v/>
      </c>
      <c r="K370" s="147" t="str">
        <f t="shared" si="300"/>
        <v/>
      </c>
      <c r="L370" s="147" t="str">
        <f t="shared" si="300"/>
        <v/>
      </c>
      <c r="M370" s="147" t="str">
        <f t="shared" si="300"/>
        <v/>
      </c>
      <c r="N370" s="147" t="str">
        <f t="shared" si="300"/>
        <v/>
      </c>
      <c r="O370" s="147" t="str">
        <f t="shared" si="300"/>
        <v/>
      </c>
      <c r="P370" s="147" t="str">
        <f t="shared" si="300"/>
        <v/>
      </c>
      <c r="Q370" s="147" t="str">
        <f t="shared" si="300"/>
        <v/>
      </c>
      <c r="R370" s="147" t="str">
        <f t="shared" si="300"/>
        <v/>
      </c>
      <c r="S370" s="147" t="str">
        <f t="shared" si="300"/>
        <v/>
      </c>
      <c r="T370" s="147" t="str">
        <f t="shared" si="300"/>
        <v/>
      </c>
      <c r="U370" s="147" t="str">
        <f t="shared" si="300"/>
        <v/>
      </c>
      <c r="V370" s="147" t="str">
        <f t="shared" si="300"/>
        <v/>
      </c>
      <c r="W370" s="147" t="str">
        <f t="shared" si="300"/>
        <v/>
      </c>
      <c r="X370" s="147" t="str">
        <f t="shared" si="300"/>
        <v/>
      </c>
      <c r="Y370" s="147" t="str">
        <f t="shared" si="300"/>
        <v/>
      </c>
      <c r="Z370" s="147" t="str">
        <f t="shared" si="300"/>
        <v/>
      </c>
      <c r="AA370" s="147" t="str">
        <f t="shared" si="300"/>
        <v/>
      </c>
      <c r="AB370" s="147" t="str">
        <f t="shared" si="300"/>
        <v/>
      </c>
      <c r="AC370" s="147" t="str">
        <f t="shared" si="300"/>
        <v/>
      </c>
      <c r="AD370" s="147" t="str">
        <f t="shared" si="300"/>
        <v/>
      </c>
      <c r="AE370" s="147" t="str">
        <f t="shared" si="300"/>
        <v/>
      </c>
      <c r="AF370" s="147" t="str">
        <f t="shared" si="300"/>
        <v/>
      </c>
      <c r="AG370" s="147" t="str">
        <f t="shared" si="300"/>
        <v/>
      </c>
    </row>
    <row r="371" spans="1:33" s="93" customFormat="1" ht="22.5">
      <c r="A371" s="155" t="s">
        <v>154</v>
      </c>
      <c r="B371" s="139" t="str">
        <f>CONCATENATE("Zmiana przychodów wywołanych realizacją projektu –",$E$11," (po uwzględnieniu wskaźnika ściągalności)")</f>
        <v>Zmiana przychodów wywołanych realizacją projektu – w cenach netto + część VAT (po uwzględnieniu wskaźnika ściągalności)</v>
      </c>
      <c r="C371" s="156" t="s">
        <v>1</v>
      </c>
      <c r="D371" s="149" t="str">
        <f>IF(G$82="","",D$366-D$348)</f>
        <v/>
      </c>
      <c r="E371" s="149" t="str">
        <f t="shared" ref="E371:AG371" si="301">IF(H$82="","",E$366-E$348)</f>
        <v/>
      </c>
      <c r="F371" s="149" t="str">
        <f t="shared" si="301"/>
        <v/>
      </c>
      <c r="G371" s="149" t="str">
        <f t="shared" si="301"/>
        <v/>
      </c>
      <c r="H371" s="149" t="str">
        <f t="shared" si="301"/>
        <v/>
      </c>
      <c r="I371" s="149" t="str">
        <f t="shared" si="301"/>
        <v/>
      </c>
      <c r="J371" s="149" t="str">
        <f t="shared" si="301"/>
        <v/>
      </c>
      <c r="K371" s="149" t="str">
        <f t="shared" si="301"/>
        <v/>
      </c>
      <c r="L371" s="149" t="str">
        <f t="shared" si="301"/>
        <v/>
      </c>
      <c r="M371" s="149" t="str">
        <f t="shared" si="301"/>
        <v/>
      </c>
      <c r="N371" s="149" t="str">
        <f t="shared" si="301"/>
        <v/>
      </c>
      <c r="O371" s="149" t="str">
        <f t="shared" si="301"/>
        <v/>
      </c>
      <c r="P371" s="149" t="str">
        <f t="shared" si="301"/>
        <v/>
      </c>
      <c r="Q371" s="149" t="str">
        <f t="shared" si="301"/>
        <v/>
      </c>
      <c r="R371" s="149" t="str">
        <f t="shared" si="301"/>
        <v/>
      </c>
      <c r="S371" s="149" t="str">
        <f t="shared" si="301"/>
        <v/>
      </c>
      <c r="T371" s="149" t="str">
        <f t="shared" si="301"/>
        <v/>
      </c>
      <c r="U371" s="149" t="str">
        <f t="shared" si="301"/>
        <v/>
      </c>
      <c r="V371" s="149" t="str">
        <f t="shared" si="301"/>
        <v/>
      </c>
      <c r="W371" s="149" t="str">
        <f t="shared" si="301"/>
        <v/>
      </c>
      <c r="X371" s="149" t="str">
        <f t="shared" si="301"/>
        <v/>
      </c>
      <c r="Y371" s="149" t="str">
        <f t="shared" si="301"/>
        <v/>
      </c>
      <c r="Z371" s="149" t="str">
        <f t="shared" si="301"/>
        <v/>
      </c>
      <c r="AA371" s="149" t="str">
        <f t="shared" si="301"/>
        <v/>
      </c>
      <c r="AB371" s="149" t="str">
        <f t="shared" si="301"/>
        <v/>
      </c>
      <c r="AC371" s="149" t="str">
        <f t="shared" si="301"/>
        <v/>
      </c>
      <c r="AD371" s="149" t="str">
        <f t="shared" si="301"/>
        <v/>
      </c>
      <c r="AE371" s="149" t="str">
        <f t="shared" si="301"/>
        <v/>
      </c>
      <c r="AF371" s="149" t="str">
        <f t="shared" si="301"/>
        <v/>
      </c>
      <c r="AG371" s="149" t="str">
        <f t="shared" si="301"/>
        <v/>
      </c>
    </row>
    <row r="372" spans="1:33" s="92" customFormat="1">
      <c r="A372" s="141" t="s">
        <v>115</v>
      </c>
      <c r="B372" s="11" t="s">
        <v>263</v>
      </c>
      <c r="C372" s="115" t="s">
        <v>1</v>
      </c>
      <c r="D372" s="116" t="str">
        <f>IF(G$82="","",D$362-D$344)</f>
        <v/>
      </c>
      <c r="E372" s="116" t="str">
        <f t="shared" ref="E372:AG372" si="302">IF(H$82="","",E$362-E$344)</f>
        <v/>
      </c>
      <c r="F372" s="116" t="str">
        <f t="shared" si="302"/>
        <v/>
      </c>
      <c r="G372" s="116" t="str">
        <f t="shared" si="302"/>
        <v/>
      </c>
      <c r="H372" s="116" t="str">
        <f t="shared" si="302"/>
        <v/>
      </c>
      <c r="I372" s="116" t="str">
        <f t="shared" si="302"/>
        <v/>
      </c>
      <c r="J372" s="116" t="str">
        <f t="shared" si="302"/>
        <v/>
      </c>
      <c r="K372" s="116" t="str">
        <f t="shared" si="302"/>
        <v/>
      </c>
      <c r="L372" s="116" t="str">
        <f t="shared" si="302"/>
        <v/>
      </c>
      <c r="M372" s="116" t="str">
        <f t="shared" si="302"/>
        <v/>
      </c>
      <c r="N372" s="116" t="str">
        <f t="shared" si="302"/>
        <v/>
      </c>
      <c r="O372" s="116" t="str">
        <f t="shared" si="302"/>
        <v/>
      </c>
      <c r="P372" s="116" t="str">
        <f t="shared" si="302"/>
        <v/>
      </c>
      <c r="Q372" s="116" t="str">
        <f t="shared" si="302"/>
        <v/>
      </c>
      <c r="R372" s="116" t="str">
        <f t="shared" si="302"/>
        <v/>
      </c>
      <c r="S372" s="116" t="str">
        <f t="shared" si="302"/>
        <v/>
      </c>
      <c r="T372" s="116" t="str">
        <f t="shared" si="302"/>
        <v/>
      </c>
      <c r="U372" s="116" t="str">
        <f t="shared" si="302"/>
        <v/>
      </c>
      <c r="V372" s="116" t="str">
        <f t="shared" si="302"/>
        <v/>
      </c>
      <c r="W372" s="116" t="str">
        <f t="shared" si="302"/>
        <v/>
      </c>
      <c r="X372" s="116" t="str">
        <f t="shared" si="302"/>
        <v/>
      </c>
      <c r="Y372" s="116" t="str">
        <f t="shared" si="302"/>
        <v/>
      </c>
      <c r="Z372" s="116" t="str">
        <f t="shared" si="302"/>
        <v/>
      </c>
      <c r="AA372" s="116" t="str">
        <f t="shared" si="302"/>
        <v/>
      </c>
      <c r="AB372" s="116" t="str">
        <f t="shared" si="302"/>
        <v/>
      </c>
      <c r="AC372" s="116" t="str">
        <f t="shared" si="302"/>
        <v/>
      </c>
      <c r="AD372" s="116" t="str">
        <f t="shared" si="302"/>
        <v/>
      </c>
      <c r="AE372" s="116" t="str">
        <f t="shared" si="302"/>
        <v/>
      </c>
      <c r="AF372" s="116" t="str">
        <f t="shared" si="302"/>
        <v/>
      </c>
      <c r="AG372" s="116" t="str">
        <f t="shared" si="302"/>
        <v/>
      </c>
    </row>
    <row r="373" spans="1:33" s="92" customFormat="1" ht="22.5">
      <c r="A373" s="155" t="s">
        <v>116</v>
      </c>
      <c r="B373" s="29" t="s">
        <v>264</v>
      </c>
      <c r="C373" s="156" t="s">
        <v>1</v>
      </c>
      <c r="D373" s="154" t="str">
        <f>IF(G$82="","",D$363-D$345)</f>
        <v/>
      </c>
      <c r="E373" s="154" t="str">
        <f t="shared" ref="E373:AG373" si="303">IF(H$82="","",E$363-E$345)</f>
        <v/>
      </c>
      <c r="F373" s="154" t="str">
        <f t="shared" si="303"/>
        <v/>
      </c>
      <c r="G373" s="154" t="str">
        <f t="shared" si="303"/>
        <v/>
      </c>
      <c r="H373" s="154" t="str">
        <f t="shared" si="303"/>
        <v/>
      </c>
      <c r="I373" s="154" t="str">
        <f t="shared" si="303"/>
        <v/>
      </c>
      <c r="J373" s="154" t="str">
        <f t="shared" si="303"/>
        <v/>
      </c>
      <c r="K373" s="154" t="str">
        <f t="shared" si="303"/>
        <v/>
      </c>
      <c r="L373" s="154" t="str">
        <f t="shared" si="303"/>
        <v/>
      </c>
      <c r="M373" s="154" t="str">
        <f t="shared" si="303"/>
        <v/>
      </c>
      <c r="N373" s="154" t="str">
        <f t="shared" si="303"/>
        <v/>
      </c>
      <c r="O373" s="154" t="str">
        <f t="shared" si="303"/>
        <v/>
      </c>
      <c r="P373" s="154" t="str">
        <f t="shared" si="303"/>
        <v/>
      </c>
      <c r="Q373" s="154" t="str">
        <f t="shared" si="303"/>
        <v/>
      </c>
      <c r="R373" s="154" t="str">
        <f t="shared" si="303"/>
        <v/>
      </c>
      <c r="S373" s="154" t="str">
        <f t="shared" si="303"/>
        <v/>
      </c>
      <c r="T373" s="154" t="str">
        <f t="shared" si="303"/>
        <v/>
      </c>
      <c r="U373" s="154" t="str">
        <f t="shared" si="303"/>
        <v/>
      </c>
      <c r="V373" s="154" t="str">
        <f t="shared" si="303"/>
        <v/>
      </c>
      <c r="W373" s="154" t="str">
        <f t="shared" si="303"/>
        <v/>
      </c>
      <c r="X373" s="154" t="str">
        <f t="shared" si="303"/>
        <v/>
      </c>
      <c r="Y373" s="154" t="str">
        <f t="shared" si="303"/>
        <v/>
      </c>
      <c r="Z373" s="154" t="str">
        <f t="shared" si="303"/>
        <v/>
      </c>
      <c r="AA373" s="154" t="str">
        <f t="shared" si="303"/>
        <v/>
      </c>
      <c r="AB373" s="154" t="str">
        <f t="shared" si="303"/>
        <v/>
      </c>
      <c r="AC373" s="154" t="str">
        <f t="shared" si="303"/>
        <v/>
      </c>
      <c r="AD373" s="154" t="str">
        <f t="shared" si="303"/>
        <v/>
      </c>
      <c r="AE373" s="154" t="str">
        <f t="shared" si="303"/>
        <v/>
      </c>
      <c r="AF373" s="154" t="str">
        <f t="shared" si="303"/>
        <v/>
      </c>
      <c r="AG373" s="154" t="str">
        <f t="shared" si="303"/>
        <v/>
      </c>
    </row>
    <row r="374" spans="1:33" s="98" customFormat="1">
      <c r="A374" s="152" t="s">
        <v>130</v>
      </c>
      <c r="B374" s="158" t="s">
        <v>266</v>
      </c>
      <c r="C374" s="153" t="s">
        <v>1</v>
      </c>
      <c r="D374" s="165" t="str">
        <f>IF(G$82="","",D$364-D$346)</f>
        <v/>
      </c>
      <c r="E374" s="165" t="str">
        <f t="shared" ref="E374:AG374" si="304">IF(H$82="","",E$364-E$346)</f>
        <v/>
      </c>
      <c r="F374" s="165" t="str">
        <f t="shared" si="304"/>
        <v/>
      </c>
      <c r="G374" s="165" t="str">
        <f t="shared" si="304"/>
        <v/>
      </c>
      <c r="H374" s="165" t="str">
        <f t="shared" si="304"/>
        <v/>
      </c>
      <c r="I374" s="165" t="str">
        <f t="shared" si="304"/>
        <v/>
      </c>
      <c r="J374" s="165" t="str">
        <f t="shared" si="304"/>
        <v/>
      </c>
      <c r="K374" s="165" t="str">
        <f t="shared" si="304"/>
        <v/>
      </c>
      <c r="L374" s="165" t="str">
        <f t="shared" si="304"/>
        <v/>
      </c>
      <c r="M374" s="165" t="str">
        <f t="shared" si="304"/>
        <v/>
      </c>
      <c r="N374" s="165" t="str">
        <f t="shared" si="304"/>
        <v/>
      </c>
      <c r="O374" s="165" t="str">
        <f t="shared" si="304"/>
        <v/>
      </c>
      <c r="P374" s="165" t="str">
        <f t="shared" si="304"/>
        <v/>
      </c>
      <c r="Q374" s="165" t="str">
        <f t="shared" si="304"/>
        <v/>
      </c>
      <c r="R374" s="165" t="str">
        <f t="shared" si="304"/>
        <v/>
      </c>
      <c r="S374" s="165" t="str">
        <f t="shared" si="304"/>
        <v/>
      </c>
      <c r="T374" s="165" t="str">
        <f t="shared" si="304"/>
        <v/>
      </c>
      <c r="U374" s="165" t="str">
        <f t="shared" si="304"/>
        <v/>
      </c>
      <c r="V374" s="165" t="str">
        <f t="shared" si="304"/>
        <v/>
      </c>
      <c r="W374" s="165" t="str">
        <f t="shared" si="304"/>
        <v/>
      </c>
      <c r="X374" s="165" t="str">
        <f t="shared" si="304"/>
        <v/>
      </c>
      <c r="Y374" s="165" t="str">
        <f t="shared" si="304"/>
        <v/>
      </c>
      <c r="Z374" s="165" t="str">
        <f t="shared" si="304"/>
        <v/>
      </c>
      <c r="AA374" s="165" t="str">
        <f t="shared" si="304"/>
        <v/>
      </c>
      <c r="AB374" s="165" t="str">
        <f t="shared" si="304"/>
        <v/>
      </c>
      <c r="AC374" s="165" t="str">
        <f t="shared" si="304"/>
        <v/>
      </c>
      <c r="AD374" s="165" t="str">
        <f t="shared" si="304"/>
        <v/>
      </c>
      <c r="AE374" s="165" t="str">
        <f t="shared" si="304"/>
        <v/>
      </c>
      <c r="AF374" s="165" t="str">
        <f t="shared" si="304"/>
        <v/>
      </c>
      <c r="AG374" s="165" t="str">
        <f t="shared" si="304"/>
        <v/>
      </c>
    </row>
    <row r="375" spans="1:33" s="59" customFormat="1" ht="19.5" customHeight="1">
      <c r="A375" s="58"/>
      <c r="B375" s="59" t="s">
        <v>283</v>
      </c>
    </row>
    <row r="376" spans="1:33" s="9" customFormat="1">
      <c r="A376" s="470" t="s">
        <v>11</v>
      </c>
      <c r="B376" s="472" t="s">
        <v>2</v>
      </c>
      <c r="C376" s="468" t="s">
        <v>0</v>
      </c>
      <c r="D376" s="41" t="str">
        <f t="shared" ref="D376" si="305">IF(G$82="","",G$82)</f>
        <v/>
      </c>
      <c r="E376" s="41" t="str">
        <f t="shared" ref="E376" si="306">IF(H$82="","",H$82)</f>
        <v/>
      </c>
      <c r="F376" s="41" t="str">
        <f t="shared" ref="F376" si="307">IF(I$82="","",I$82)</f>
        <v/>
      </c>
      <c r="G376" s="41" t="str">
        <f t="shared" ref="G376" si="308">IF(J$82="","",J$82)</f>
        <v/>
      </c>
      <c r="H376" s="41" t="str">
        <f t="shared" ref="H376" si="309">IF(K$82="","",K$82)</f>
        <v/>
      </c>
      <c r="I376" s="41" t="str">
        <f t="shared" ref="I376" si="310">IF(L$82="","",L$82)</f>
        <v/>
      </c>
      <c r="J376" s="41" t="str">
        <f t="shared" ref="J376" si="311">IF(M$82="","",M$82)</f>
        <v/>
      </c>
      <c r="K376" s="41" t="str">
        <f t="shared" ref="K376" si="312">IF(N$82="","",N$82)</f>
        <v/>
      </c>
      <c r="L376" s="41" t="str">
        <f t="shared" ref="L376" si="313">IF(O$82="","",O$82)</f>
        <v/>
      </c>
      <c r="M376" s="41" t="str">
        <f t="shared" ref="M376" si="314">IF(P$82="","",P$82)</f>
        <v/>
      </c>
      <c r="N376" s="41" t="str">
        <f t="shared" ref="N376" si="315">IF(Q$82="","",Q$82)</f>
        <v/>
      </c>
      <c r="O376" s="41" t="str">
        <f t="shared" ref="O376" si="316">IF(R$82="","",R$82)</f>
        <v/>
      </c>
      <c r="P376" s="41" t="str">
        <f t="shared" ref="P376" si="317">IF(S$82="","",S$82)</f>
        <v/>
      </c>
      <c r="Q376" s="41" t="str">
        <f t="shared" ref="Q376" si="318">IF(T$82="","",T$82)</f>
        <v/>
      </c>
      <c r="R376" s="41" t="str">
        <f t="shared" ref="R376" si="319">IF(U$82="","",U$82)</f>
        <v/>
      </c>
      <c r="S376" s="41" t="str">
        <f t="shared" ref="S376" si="320">IF(V$82="","",V$82)</f>
        <v/>
      </c>
      <c r="T376" s="41" t="str">
        <f t="shared" ref="T376" si="321">IF(W$82="","",W$82)</f>
        <v/>
      </c>
      <c r="U376" s="41" t="str">
        <f t="shared" ref="U376" si="322">IF(X$82="","",X$82)</f>
        <v/>
      </c>
      <c r="V376" s="41" t="str">
        <f t="shared" ref="V376" si="323">IF(Y$82="","",Y$82)</f>
        <v/>
      </c>
      <c r="W376" s="41" t="str">
        <f t="shared" ref="W376" si="324">IF(Z$82="","",Z$82)</f>
        <v/>
      </c>
      <c r="X376" s="41" t="str">
        <f t="shared" ref="X376" si="325">IF(AA$82="","",AA$82)</f>
        <v/>
      </c>
      <c r="Y376" s="41" t="str">
        <f t="shared" ref="Y376" si="326">IF(AB$82="","",AB$82)</f>
        <v/>
      </c>
      <c r="Z376" s="41" t="str">
        <f t="shared" ref="Z376" si="327">IF(AC$82="","",AC$82)</f>
        <v/>
      </c>
      <c r="AA376" s="41" t="str">
        <f t="shared" ref="AA376" si="328">IF(AD$82="","",AD$82)</f>
        <v/>
      </c>
      <c r="AB376" s="41" t="str">
        <f t="shared" ref="AB376" si="329">IF(AE$82="","",AE$82)</f>
        <v/>
      </c>
      <c r="AC376" s="41" t="str">
        <f t="shared" ref="AC376" si="330">IF(AF$82="","",AF$82)</f>
        <v/>
      </c>
      <c r="AD376" s="41" t="str">
        <f t="shared" ref="AD376" si="331">IF(AG$82="","",AG$82)</f>
        <v/>
      </c>
      <c r="AE376" s="41" t="str">
        <f t="shared" ref="AE376" si="332">IF(AH$82="","",AH$82)</f>
        <v/>
      </c>
      <c r="AF376" s="41" t="str">
        <f t="shared" ref="AF376" si="333">IF(AI$82="","",AI$82)</f>
        <v/>
      </c>
      <c r="AG376" s="41" t="str">
        <f t="shared" ref="AG376" si="334">IF(AJ$82="","",AJ$82)</f>
        <v/>
      </c>
    </row>
    <row r="377" spans="1:33" s="9" customFormat="1">
      <c r="A377" s="471"/>
      <c r="B377" s="473"/>
      <c r="C377" s="474"/>
      <c r="D377" s="38" t="str">
        <f t="shared" ref="D377" si="335">IF(G$83="","",G$83)</f>
        <v/>
      </c>
      <c r="E377" s="38" t="str">
        <f t="shared" ref="E377" si="336">IF(H$83="","",H$83)</f>
        <v/>
      </c>
      <c r="F377" s="38" t="str">
        <f t="shared" ref="F377" si="337">IF(I$83="","",I$83)</f>
        <v/>
      </c>
      <c r="G377" s="38" t="str">
        <f t="shared" ref="G377" si="338">IF(J$83="","",J$83)</f>
        <v/>
      </c>
      <c r="H377" s="38" t="str">
        <f t="shared" ref="H377" si="339">IF(K$83="","",K$83)</f>
        <v/>
      </c>
      <c r="I377" s="38" t="str">
        <f t="shared" ref="I377" si="340">IF(L$83="","",L$83)</f>
        <v/>
      </c>
      <c r="J377" s="38" t="str">
        <f t="shared" ref="J377" si="341">IF(M$83="","",M$83)</f>
        <v/>
      </c>
      <c r="K377" s="38" t="str">
        <f t="shared" ref="K377" si="342">IF(N$83="","",N$83)</f>
        <v/>
      </c>
      <c r="L377" s="38" t="str">
        <f t="shared" ref="L377" si="343">IF(O$83="","",O$83)</f>
        <v/>
      </c>
      <c r="M377" s="38" t="str">
        <f t="shared" ref="M377" si="344">IF(P$83="","",P$83)</f>
        <v/>
      </c>
      <c r="N377" s="38" t="str">
        <f t="shared" ref="N377" si="345">IF(Q$83="","",Q$83)</f>
        <v/>
      </c>
      <c r="O377" s="38" t="str">
        <f t="shared" ref="O377" si="346">IF(R$83="","",R$83)</f>
        <v/>
      </c>
      <c r="P377" s="38" t="str">
        <f t="shared" ref="P377" si="347">IF(S$83="","",S$83)</f>
        <v/>
      </c>
      <c r="Q377" s="38" t="str">
        <f t="shared" ref="Q377" si="348">IF(T$83="","",T$83)</f>
        <v/>
      </c>
      <c r="R377" s="38" t="str">
        <f t="shared" ref="R377" si="349">IF(U$83="","",U$83)</f>
        <v/>
      </c>
      <c r="S377" s="38" t="str">
        <f t="shared" ref="S377" si="350">IF(V$83="","",V$83)</f>
        <v/>
      </c>
      <c r="T377" s="38" t="str">
        <f t="shared" ref="T377" si="351">IF(W$83="","",W$83)</f>
        <v/>
      </c>
      <c r="U377" s="38" t="str">
        <f t="shared" ref="U377" si="352">IF(X$83="","",X$83)</f>
        <v/>
      </c>
      <c r="V377" s="38" t="str">
        <f t="shared" ref="V377" si="353">IF(Y$83="","",Y$83)</f>
        <v/>
      </c>
      <c r="W377" s="38" t="str">
        <f t="shared" ref="W377" si="354">IF(Z$83="","",Z$83)</f>
        <v/>
      </c>
      <c r="X377" s="38" t="str">
        <f t="shared" ref="X377" si="355">IF(AA$83="","",AA$83)</f>
        <v/>
      </c>
      <c r="Y377" s="38" t="str">
        <f t="shared" ref="Y377" si="356">IF(AB$83="","",AB$83)</f>
        <v/>
      </c>
      <c r="Z377" s="38" t="str">
        <f t="shared" ref="Z377" si="357">IF(AC$83="","",AC$83)</f>
        <v/>
      </c>
      <c r="AA377" s="38" t="str">
        <f t="shared" ref="AA377" si="358">IF(AD$83="","",AD$83)</f>
        <v/>
      </c>
      <c r="AB377" s="38" t="str">
        <f t="shared" ref="AB377" si="359">IF(AE$83="","",AE$83)</f>
        <v/>
      </c>
      <c r="AC377" s="38" t="str">
        <f t="shared" ref="AC377" si="360">IF(AF$83="","",AF$83)</f>
        <v/>
      </c>
      <c r="AD377" s="38" t="str">
        <f t="shared" ref="AD377" si="361">IF(AG$83="","",AG$83)</f>
        <v/>
      </c>
      <c r="AE377" s="38" t="str">
        <f t="shared" ref="AE377" si="362">IF(AH$83="","",AH$83)</f>
        <v/>
      </c>
      <c r="AF377" s="38" t="str">
        <f t="shared" ref="AF377" si="363">IF(AI$83="","",AI$83)</f>
        <v/>
      </c>
      <c r="AG377" s="38" t="str">
        <f t="shared" ref="AG377" si="364">IF(AJ$83="","",AJ$83)</f>
        <v/>
      </c>
    </row>
    <row r="378" spans="1:33" s="92" customFormat="1" ht="22.5">
      <c r="A378" s="113" t="s">
        <v>119</v>
      </c>
      <c r="B378" s="114" t="str">
        <f>CONCATENATE("Podstawa liczenia kapitału (zmiana kosztów materiałowych i energii) do analizy finansowej –",$E$11)</f>
        <v>Podstawa liczenia kapitału (zmiana kosztów materiałowych i energii) do analizy finansowej – w cenach netto + część VAT</v>
      </c>
      <c r="C378" s="115" t="s">
        <v>3</v>
      </c>
      <c r="D378" s="116" t="str">
        <f>IF(G$82="","",IFERROR((SUM(D$223)-SUM(D$204))*(1+D245/D244)*(1+SUM($C$29)),(SUM(D$223)-SUM(D$204))*(1+SUM($C$29))))</f>
        <v/>
      </c>
      <c r="E378" s="116" t="str">
        <f t="shared" ref="E378:AG378" si="365">IF(H$82="","",IFERROR((SUM(E$223)-SUM(E$204))*(1+E245/E244)*(1+SUM($C$29)),(SUM(E$223)-SUM(E$204))*(1+SUM($C$29))))</f>
        <v/>
      </c>
      <c r="F378" s="116" t="str">
        <f t="shared" si="365"/>
        <v/>
      </c>
      <c r="G378" s="116" t="str">
        <f t="shared" si="365"/>
        <v/>
      </c>
      <c r="H378" s="116" t="str">
        <f t="shared" si="365"/>
        <v/>
      </c>
      <c r="I378" s="116" t="str">
        <f t="shared" si="365"/>
        <v/>
      </c>
      <c r="J378" s="116" t="str">
        <f t="shared" si="365"/>
        <v/>
      </c>
      <c r="K378" s="116" t="str">
        <f t="shared" si="365"/>
        <v/>
      </c>
      <c r="L378" s="116" t="str">
        <f t="shared" si="365"/>
        <v/>
      </c>
      <c r="M378" s="116" t="str">
        <f t="shared" si="365"/>
        <v/>
      </c>
      <c r="N378" s="116" t="str">
        <f t="shared" si="365"/>
        <v/>
      </c>
      <c r="O378" s="116" t="str">
        <f t="shared" si="365"/>
        <v/>
      </c>
      <c r="P378" s="116" t="str">
        <f t="shared" si="365"/>
        <v/>
      </c>
      <c r="Q378" s="116" t="str">
        <f t="shared" si="365"/>
        <v/>
      </c>
      <c r="R378" s="116" t="str">
        <f t="shared" si="365"/>
        <v/>
      </c>
      <c r="S378" s="116" t="str">
        <f t="shared" si="365"/>
        <v/>
      </c>
      <c r="T378" s="116" t="str">
        <f t="shared" si="365"/>
        <v/>
      </c>
      <c r="U378" s="116" t="str">
        <f t="shared" si="365"/>
        <v/>
      </c>
      <c r="V378" s="116" t="str">
        <f t="shared" si="365"/>
        <v/>
      </c>
      <c r="W378" s="116" t="str">
        <f t="shared" si="365"/>
        <v/>
      </c>
      <c r="X378" s="116" t="str">
        <f t="shared" si="365"/>
        <v/>
      </c>
      <c r="Y378" s="116" t="str">
        <f t="shared" si="365"/>
        <v/>
      </c>
      <c r="Z378" s="116" t="str">
        <f t="shared" si="365"/>
        <v/>
      </c>
      <c r="AA378" s="116" t="str">
        <f t="shared" si="365"/>
        <v/>
      </c>
      <c r="AB378" s="116" t="str">
        <f t="shared" si="365"/>
        <v/>
      </c>
      <c r="AC378" s="116" t="str">
        <f t="shared" si="365"/>
        <v/>
      </c>
      <c r="AD378" s="116" t="str">
        <f t="shared" si="365"/>
        <v/>
      </c>
      <c r="AE378" s="116" t="str">
        <f t="shared" si="365"/>
        <v/>
      </c>
      <c r="AF378" s="116" t="str">
        <f t="shared" si="365"/>
        <v/>
      </c>
      <c r="AG378" s="116" t="str">
        <f t="shared" si="365"/>
        <v/>
      </c>
    </row>
    <row r="379" spans="1:33" s="92" customFormat="1" ht="22.5">
      <c r="A379" s="117" t="s">
        <v>154</v>
      </c>
      <c r="B379" s="118" t="s">
        <v>376</v>
      </c>
      <c r="C379" s="119" t="s">
        <v>3</v>
      </c>
      <c r="D379" s="120" t="str">
        <f>IF(G$82="","",(SUM(D$223)-SUM(D$204))*(1+SUM($C$29)))</f>
        <v/>
      </c>
      <c r="E379" s="120" t="str">
        <f t="shared" ref="E379:AG379" si="366">IF(H$82="","",(SUM(E$223)-SUM(E$204))*(1+SUM($C$29)))</f>
        <v/>
      </c>
      <c r="F379" s="120" t="str">
        <f t="shared" si="366"/>
        <v/>
      </c>
      <c r="G379" s="120" t="str">
        <f t="shared" si="366"/>
        <v/>
      </c>
      <c r="H379" s="120" t="str">
        <f t="shared" si="366"/>
        <v/>
      </c>
      <c r="I379" s="120" t="str">
        <f t="shared" si="366"/>
        <v/>
      </c>
      <c r="J379" s="120" t="str">
        <f t="shared" si="366"/>
        <v/>
      </c>
      <c r="K379" s="120" t="str">
        <f t="shared" si="366"/>
        <v/>
      </c>
      <c r="L379" s="120" t="str">
        <f t="shared" si="366"/>
        <v/>
      </c>
      <c r="M379" s="120" t="str">
        <f t="shared" si="366"/>
        <v/>
      </c>
      <c r="N379" s="120" t="str">
        <f t="shared" si="366"/>
        <v/>
      </c>
      <c r="O379" s="120" t="str">
        <f t="shared" si="366"/>
        <v/>
      </c>
      <c r="P379" s="120" t="str">
        <f t="shared" si="366"/>
        <v/>
      </c>
      <c r="Q379" s="120" t="str">
        <f t="shared" si="366"/>
        <v/>
      </c>
      <c r="R379" s="120" t="str">
        <f t="shared" si="366"/>
        <v/>
      </c>
      <c r="S379" s="120" t="str">
        <f t="shared" si="366"/>
        <v/>
      </c>
      <c r="T379" s="120" t="str">
        <f t="shared" si="366"/>
        <v/>
      </c>
      <c r="U379" s="120" t="str">
        <f t="shared" si="366"/>
        <v/>
      </c>
      <c r="V379" s="120" t="str">
        <f t="shared" si="366"/>
        <v/>
      </c>
      <c r="W379" s="120" t="str">
        <f t="shared" si="366"/>
        <v/>
      </c>
      <c r="X379" s="120" t="str">
        <f t="shared" si="366"/>
        <v/>
      </c>
      <c r="Y379" s="120" t="str">
        <f t="shared" si="366"/>
        <v/>
      </c>
      <c r="Z379" s="120" t="str">
        <f t="shared" si="366"/>
        <v/>
      </c>
      <c r="AA379" s="120" t="str">
        <f t="shared" si="366"/>
        <v/>
      </c>
      <c r="AB379" s="120" t="str">
        <f t="shared" si="366"/>
        <v/>
      </c>
      <c r="AC379" s="120" t="str">
        <f t="shared" si="366"/>
        <v/>
      </c>
      <c r="AD379" s="120" t="str">
        <f t="shared" si="366"/>
        <v/>
      </c>
      <c r="AE379" s="120" t="str">
        <f t="shared" si="366"/>
        <v/>
      </c>
      <c r="AF379" s="120" t="str">
        <f t="shared" si="366"/>
        <v/>
      </c>
      <c r="AG379" s="120" t="str">
        <f t="shared" si="366"/>
        <v/>
      </c>
    </row>
    <row r="380" spans="1:33" s="92" customFormat="1">
      <c r="A380" s="117" t="s">
        <v>155</v>
      </c>
      <c r="B380" s="118" t="s">
        <v>52</v>
      </c>
      <c r="C380" s="119" t="s">
        <v>35</v>
      </c>
      <c r="D380" s="120" t="str">
        <f>IF(G$82="","",$D$13)</f>
        <v/>
      </c>
      <c r="E380" s="120" t="str">
        <f>IF(H$82="","",$D$13)</f>
        <v/>
      </c>
      <c r="F380" s="120" t="str">
        <f>IF(I$82="","",$D$13)</f>
        <v/>
      </c>
      <c r="G380" s="120" t="str">
        <f>IF(J$82="","",$D$13)</f>
        <v/>
      </c>
      <c r="H380" s="120" t="str">
        <f>IF(K$82="","",$D$13)</f>
        <v/>
      </c>
      <c r="I380" s="120" t="str">
        <f>IF(L$82="","",$D$13)</f>
        <v/>
      </c>
      <c r="J380" s="120" t="str">
        <f>IF(M$82="","",$D$13)</f>
        <v/>
      </c>
      <c r="K380" s="120" t="str">
        <f>IF(N$82="","",$D$13)</f>
        <v/>
      </c>
      <c r="L380" s="120" t="str">
        <f>IF(O$82="","",$D$13)</f>
        <v/>
      </c>
      <c r="M380" s="120" t="str">
        <f>IF(P$82="","",$D$13)</f>
        <v/>
      </c>
      <c r="N380" s="120" t="str">
        <f>IF(Q$82="","",$D$13)</f>
        <v/>
      </c>
      <c r="O380" s="120" t="str">
        <f>IF(R$82="","",$D$13)</f>
        <v/>
      </c>
      <c r="P380" s="120" t="str">
        <f>IF(S$82="","",$D$13)</f>
        <v/>
      </c>
      <c r="Q380" s="120" t="str">
        <f>IF(T$82="","",$D$13)</f>
        <v/>
      </c>
      <c r="R380" s="120" t="str">
        <f>IF(U$82="","",$D$13)</f>
        <v/>
      </c>
      <c r="S380" s="120" t="str">
        <f>IF(V$82="","",$D$13)</f>
        <v/>
      </c>
      <c r="T380" s="120" t="str">
        <f>IF(W$82="","",$D$13)</f>
        <v/>
      </c>
      <c r="U380" s="120" t="str">
        <f>IF(X$82="","",$D$13)</f>
        <v/>
      </c>
      <c r="V380" s="120" t="str">
        <f>IF(Y$82="","",$D$13)</f>
        <v/>
      </c>
      <c r="W380" s="120" t="str">
        <f>IF(Z$82="","",$D$13)</f>
        <v/>
      </c>
      <c r="X380" s="120" t="str">
        <f>IF(AA$82="","",$D$13)</f>
        <v/>
      </c>
      <c r="Y380" s="120" t="str">
        <f>IF(AB$82="","",$D$13)</f>
        <v/>
      </c>
      <c r="Z380" s="120" t="str">
        <f>IF(AC$82="","",$D$13)</f>
        <v/>
      </c>
      <c r="AA380" s="120" t="str">
        <f>IF(AD$82="","",$D$13)</f>
        <v/>
      </c>
      <c r="AB380" s="120" t="str">
        <f>IF(AE$82="","",$D$13)</f>
        <v/>
      </c>
      <c r="AC380" s="120" t="str">
        <f>IF(AF$82="","",$D$13)</f>
        <v/>
      </c>
      <c r="AD380" s="120" t="str">
        <f>IF(AG$82="","",$D$13)</f>
        <v/>
      </c>
      <c r="AE380" s="120" t="str">
        <f>IF(AH$82="","",$D$13)</f>
        <v/>
      </c>
      <c r="AF380" s="120" t="str">
        <f>IF(AI$82="","",$D$13)</f>
        <v/>
      </c>
      <c r="AG380" s="120" t="str">
        <f>IF(AJ$82="","",$D$13)</f>
        <v/>
      </c>
    </row>
    <row r="381" spans="1:33" s="92" customFormat="1" ht="22.5">
      <c r="A381" s="451" t="s">
        <v>369</v>
      </c>
      <c r="B381" s="452" t="str">
        <f>CONCATENATE("Kapitał finansujący zapasy materiałowe do analizy finansowej –",$E$11)</f>
        <v>Kapitał finansujący zapasy materiałowe do analizy finansowej – w cenach netto + część VAT</v>
      </c>
      <c r="C381" s="123" t="s">
        <v>3</v>
      </c>
      <c r="D381" s="453" t="str">
        <f>IF(G$82="","",ROUND(D380/365*D378,2))</f>
        <v/>
      </c>
      <c r="E381" s="453" t="str">
        <f t="shared" ref="E381:AG381" si="367">IF(H$82="","",ROUND(E380/365*E378,2))</f>
        <v/>
      </c>
      <c r="F381" s="453" t="str">
        <f t="shared" si="367"/>
        <v/>
      </c>
      <c r="G381" s="453" t="str">
        <f t="shared" si="367"/>
        <v/>
      </c>
      <c r="H381" s="453" t="str">
        <f t="shared" si="367"/>
        <v/>
      </c>
      <c r="I381" s="453" t="str">
        <f t="shared" si="367"/>
        <v/>
      </c>
      <c r="J381" s="453" t="str">
        <f t="shared" si="367"/>
        <v/>
      </c>
      <c r="K381" s="453" t="str">
        <f t="shared" si="367"/>
        <v/>
      </c>
      <c r="L381" s="453" t="str">
        <f t="shared" si="367"/>
        <v/>
      </c>
      <c r="M381" s="453" t="str">
        <f t="shared" si="367"/>
        <v/>
      </c>
      <c r="N381" s="453" t="str">
        <f t="shared" si="367"/>
        <v/>
      </c>
      <c r="O381" s="453" t="str">
        <f t="shared" si="367"/>
        <v/>
      </c>
      <c r="P381" s="453" t="str">
        <f t="shared" si="367"/>
        <v/>
      </c>
      <c r="Q381" s="453" t="str">
        <f t="shared" si="367"/>
        <v/>
      </c>
      <c r="R381" s="453" t="str">
        <f t="shared" si="367"/>
        <v/>
      </c>
      <c r="S381" s="453" t="str">
        <f t="shared" si="367"/>
        <v/>
      </c>
      <c r="T381" s="453" t="str">
        <f t="shared" si="367"/>
        <v/>
      </c>
      <c r="U381" s="453" t="str">
        <f t="shared" si="367"/>
        <v/>
      </c>
      <c r="V381" s="453" t="str">
        <f t="shared" si="367"/>
        <v/>
      </c>
      <c r="W381" s="453" t="str">
        <f t="shared" si="367"/>
        <v/>
      </c>
      <c r="X381" s="453" t="str">
        <f t="shared" si="367"/>
        <v/>
      </c>
      <c r="Y381" s="453" t="str">
        <f t="shared" si="367"/>
        <v/>
      </c>
      <c r="Z381" s="453" t="str">
        <f t="shared" si="367"/>
        <v/>
      </c>
      <c r="AA381" s="453" t="str">
        <f t="shared" si="367"/>
        <v/>
      </c>
      <c r="AB381" s="453" t="str">
        <f t="shared" si="367"/>
        <v/>
      </c>
      <c r="AC381" s="453" t="str">
        <f t="shared" si="367"/>
        <v/>
      </c>
      <c r="AD381" s="453" t="str">
        <f t="shared" si="367"/>
        <v/>
      </c>
      <c r="AE381" s="453" t="str">
        <f t="shared" si="367"/>
        <v/>
      </c>
      <c r="AF381" s="453" t="str">
        <f t="shared" si="367"/>
        <v/>
      </c>
      <c r="AG381" s="453" t="str">
        <f t="shared" si="367"/>
        <v/>
      </c>
    </row>
    <row r="382" spans="1:33" s="92" customFormat="1">
      <c r="A382" s="400" t="s">
        <v>370</v>
      </c>
      <c r="B382" s="454" t="s">
        <v>377</v>
      </c>
      <c r="C382" s="125" t="s">
        <v>3</v>
      </c>
      <c r="D382" s="149" t="str">
        <f>IF(G$82="","",ROUND(D380/365*D379,2))</f>
        <v/>
      </c>
      <c r="E382" s="149" t="str">
        <f t="shared" ref="E382:AG382" si="368">IF(H$82="","",ROUND(E380/365*E379,2))</f>
        <v/>
      </c>
      <c r="F382" s="149" t="str">
        <f t="shared" si="368"/>
        <v/>
      </c>
      <c r="G382" s="149" t="str">
        <f t="shared" si="368"/>
        <v/>
      </c>
      <c r="H382" s="149" t="str">
        <f t="shared" si="368"/>
        <v/>
      </c>
      <c r="I382" s="149" t="str">
        <f t="shared" si="368"/>
        <v/>
      </c>
      <c r="J382" s="149" t="str">
        <f t="shared" si="368"/>
        <v/>
      </c>
      <c r="K382" s="149" t="str">
        <f t="shared" si="368"/>
        <v/>
      </c>
      <c r="L382" s="149" t="str">
        <f t="shared" si="368"/>
        <v/>
      </c>
      <c r="M382" s="149" t="str">
        <f t="shared" si="368"/>
        <v/>
      </c>
      <c r="N382" s="149" t="str">
        <f t="shared" si="368"/>
        <v/>
      </c>
      <c r="O382" s="149" t="str">
        <f t="shared" si="368"/>
        <v/>
      </c>
      <c r="P382" s="149" t="str">
        <f t="shared" si="368"/>
        <v/>
      </c>
      <c r="Q382" s="149" t="str">
        <f t="shared" si="368"/>
        <v/>
      </c>
      <c r="R382" s="149" t="str">
        <f t="shared" si="368"/>
        <v/>
      </c>
      <c r="S382" s="149" t="str">
        <f t="shared" si="368"/>
        <v/>
      </c>
      <c r="T382" s="149" t="str">
        <f t="shared" si="368"/>
        <v/>
      </c>
      <c r="U382" s="149" t="str">
        <f t="shared" si="368"/>
        <v/>
      </c>
      <c r="V382" s="149" t="str">
        <f t="shared" si="368"/>
        <v/>
      </c>
      <c r="W382" s="149" t="str">
        <f t="shared" si="368"/>
        <v/>
      </c>
      <c r="X382" s="149" t="str">
        <f t="shared" si="368"/>
        <v/>
      </c>
      <c r="Y382" s="149" t="str">
        <f t="shared" si="368"/>
        <v/>
      </c>
      <c r="Z382" s="149" t="str">
        <f t="shared" si="368"/>
        <v/>
      </c>
      <c r="AA382" s="149" t="str">
        <f t="shared" si="368"/>
        <v/>
      </c>
      <c r="AB382" s="149" t="str">
        <f t="shared" si="368"/>
        <v/>
      </c>
      <c r="AC382" s="149" t="str">
        <f t="shared" si="368"/>
        <v/>
      </c>
      <c r="AD382" s="149" t="str">
        <f t="shared" si="368"/>
        <v/>
      </c>
      <c r="AE382" s="149" t="str">
        <f t="shared" si="368"/>
        <v/>
      </c>
      <c r="AF382" s="149" t="str">
        <f t="shared" si="368"/>
        <v/>
      </c>
      <c r="AG382" s="149" t="str">
        <f t="shared" si="368"/>
        <v/>
      </c>
    </row>
    <row r="383" spans="1:33" s="92" customFormat="1" ht="22.5">
      <c r="A383" s="113" t="s">
        <v>115</v>
      </c>
      <c r="B383" s="114" t="str">
        <f>CONCATENATE("Podstawa liczenia kapitału (zmiana przychodów operacyjnych) do analizy finansowej –",$E$11)</f>
        <v>Podstawa liczenia kapitału (zmiana przychodów operacyjnych) do analizy finansowej – w cenach netto + część VAT</v>
      </c>
      <c r="C383" s="115" t="s">
        <v>3</v>
      </c>
      <c r="D383" s="116" t="str">
        <f>IF(G$82="","",D$370)</f>
        <v/>
      </c>
      <c r="E383" s="116" t="str">
        <f t="shared" ref="E383:AG383" si="369">IF(H$82="","",E$370)</f>
        <v/>
      </c>
      <c r="F383" s="116" t="str">
        <f t="shared" si="369"/>
        <v/>
      </c>
      <c r="G383" s="116" t="str">
        <f t="shared" si="369"/>
        <v/>
      </c>
      <c r="H383" s="116" t="str">
        <f t="shared" si="369"/>
        <v/>
      </c>
      <c r="I383" s="116" t="str">
        <f t="shared" si="369"/>
        <v/>
      </c>
      <c r="J383" s="116" t="str">
        <f t="shared" si="369"/>
        <v/>
      </c>
      <c r="K383" s="116" t="str">
        <f t="shared" si="369"/>
        <v/>
      </c>
      <c r="L383" s="116" t="str">
        <f t="shared" si="369"/>
        <v/>
      </c>
      <c r="M383" s="116" t="str">
        <f t="shared" si="369"/>
        <v/>
      </c>
      <c r="N383" s="116" t="str">
        <f t="shared" si="369"/>
        <v/>
      </c>
      <c r="O383" s="116" t="str">
        <f t="shared" si="369"/>
        <v/>
      </c>
      <c r="P383" s="116" t="str">
        <f t="shared" si="369"/>
        <v/>
      </c>
      <c r="Q383" s="116" t="str">
        <f t="shared" si="369"/>
        <v/>
      </c>
      <c r="R383" s="116" t="str">
        <f t="shared" si="369"/>
        <v/>
      </c>
      <c r="S383" s="116" t="str">
        <f t="shared" si="369"/>
        <v/>
      </c>
      <c r="T383" s="116" t="str">
        <f t="shared" si="369"/>
        <v/>
      </c>
      <c r="U383" s="116" t="str">
        <f t="shared" si="369"/>
        <v/>
      </c>
      <c r="V383" s="116" t="str">
        <f t="shared" si="369"/>
        <v/>
      </c>
      <c r="W383" s="116" t="str">
        <f t="shared" si="369"/>
        <v/>
      </c>
      <c r="X383" s="116" t="str">
        <f t="shared" si="369"/>
        <v/>
      </c>
      <c r="Y383" s="116" t="str">
        <f t="shared" si="369"/>
        <v/>
      </c>
      <c r="Z383" s="116" t="str">
        <f t="shared" si="369"/>
        <v/>
      </c>
      <c r="AA383" s="116" t="str">
        <f t="shared" si="369"/>
        <v/>
      </c>
      <c r="AB383" s="116" t="str">
        <f t="shared" si="369"/>
        <v/>
      </c>
      <c r="AC383" s="116" t="str">
        <f t="shared" si="369"/>
        <v/>
      </c>
      <c r="AD383" s="116" t="str">
        <f t="shared" si="369"/>
        <v/>
      </c>
      <c r="AE383" s="116" t="str">
        <f t="shared" si="369"/>
        <v/>
      </c>
      <c r="AF383" s="116" t="str">
        <f t="shared" si="369"/>
        <v/>
      </c>
      <c r="AG383" s="116" t="str">
        <f t="shared" si="369"/>
        <v/>
      </c>
    </row>
    <row r="384" spans="1:33" s="92" customFormat="1" ht="22.5">
      <c r="A384" s="117" t="s">
        <v>116</v>
      </c>
      <c r="B384" s="118" t="s">
        <v>378</v>
      </c>
      <c r="C384" s="119" t="s">
        <v>3</v>
      </c>
      <c r="D384" s="120" t="str">
        <f>IF(G$82="","",D$372)</f>
        <v/>
      </c>
      <c r="E384" s="120" t="str">
        <f t="shared" ref="E384:AG384" si="370">IF(H$82="","",E$372)</f>
        <v/>
      </c>
      <c r="F384" s="120" t="str">
        <f t="shared" si="370"/>
        <v/>
      </c>
      <c r="G384" s="120" t="str">
        <f t="shared" si="370"/>
        <v/>
      </c>
      <c r="H384" s="120" t="str">
        <f t="shared" si="370"/>
        <v/>
      </c>
      <c r="I384" s="120" t="str">
        <f t="shared" si="370"/>
        <v/>
      </c>
      <c r="J384" s="120" t="str">
        <f t="shared" si="370"/>
        <v/>
      </c>
      <c r="K384" s="120" t="str">
        <f t="shared" si="370"/>
        <v/>
      </c>
      <c r="L384" s="120" t="str">
        <f t="shared" si="370"/>
        <v/>
      </c>
      <c r="M384" s="120" t="str">
        <f t="shared" si="370"/>
        <v/>
      </c>
      <c r="N384" s="120" t="str">
        <f t="shared" si="370"/>
        <v/>
      </c>
      <c r="O384" s="120" t="str">
        <f t="shared" si="370"/>
        <v/>
      </c>
      <c r="P384" s="120" t="str">
        <f t="shared" si="370"/>
        <v/>
      </c>
      <c r="Q384" s="120" t="str">
        <f t="shared" si="370"/>
        <v/>
      </c>
      <c r="R384" s="120" t="str">
        <f t="shared" si="370"/>
        <v/>
      </c>
      <c r="S384" s="120" t="str">
        <f t="shared" si="370"/>
        <v/>
      </c>
      <c r="T384" s="120" t="str">
        <f t="shared" si="370"/>
        <v/>
      </c>
      <c r="U384" s="120" t="str">
        <f t="shared" si="370"/>
        <v/>
      </c>
      <c r="V384" s="120" t="str">
        <f t="shared" si="370"/>
        <v/>
      </c>
      <c r="W384" s="120" t="str">
        <f t="shared" si="370"/>
        <v/>
      </c>
      <c r="X384" s="120" t="str">
        <f t="shared" si="370"/>
        <v/>
      </c>
      <c r="Y384" s="120" t="str">
        <f t="shared" si="370"/>
        <v/>
      </c>
      <c r="Z384" s="120" t="str">
        <f t="shared" si="370"/>
        <v/>
      </c>
      <c r="AA384" s="120" t="str">
        <f t="shared" si="370"/>
        <v/>
      </c>
      <c r="AB384" s="120" t="str">
        <f t="shared" si="370"/>
        <v/>
      </c>
      <c r="AC384" s="120" t="str">
        <f t="shared" si="370"/>
        <v/>
      </c>
      <c r="AD384" s="120" t="str">
        <f t="shared" si="370"/>
        <v/>
      </c>
      <c r="AE384" s="120" t="str">
        <f t="shared" si="370"/>
        <v/>
      </c>
      <c r="AF384" s="120" t="str">
        <f t="shared" si="370"/>
        <v/>
      </c>
      <c r="AG384" s="120" t="str">
        <f t="shared" si="370"/>
        <v/>
      </c>
    </row>
    <row r="385" spans="1:66" s="93" customFormat="1">
      <c r="A385" s="117" t="s">
        <v>158</v>
      </c>
      <c r="B385" s="118" t="s">
        <v>53</v>
      </c>
      <c r="C385" s="119" t="s">
        <v>35</v>
      </c>
      <c r="D385" s="120" t="str">
        <f>IF(G$82="","",$D$14)</f>
        <v/>
      </c>
      <c r="E385" s="120" t="str">
        <f>IF(H$82="","",$D$14)</f>
        <v/>
      </c>
      <c r="F385" s="120" t="str">
        <f>IF(I$82="","",$D$14)</f>
        <v/>
      </c>
      <c r="G385" s="120" t="str">
        <f>IF(J$82="","",$D$14)</f>
        <v/>
      </c>
      <c r="H385" s="120" t="str">
        <f>IF(K$82="","",$D$14)</f>
        <v/>
      </c>
      <c r="I385" s="120" t="str">
        <f>IF(L$82="","",$D$14)</f>
        <v/>
      </c>
      <c r="J385" s="120" t="str">
        <f>IF(M$82="","",$D$14)</f>
        <v/>
      </c>
      <c r="K385" s="120" t="str">
        <f>IF(N$82="","",$D$14)</f>
        <v/>
      </c>
      <c r="L385" s="120" t="str">
        <f>IF(O$82="","",$D$14)</f>
        <v/>
      </c>
      <c r="M385" s="120" t="str">
        <f>IF(P$82="","",$D$14)</f>
        <v/>
      </c>
      <c r="N385" s="120" t="str">
        <f>IF(Q$82="","",$D$14)</f>
        <v/>
      </c>
      <c r="O385" s="120" t="str">
        <f>IF(R$82="","",$D$14)</f>
        <v/>
      </c>
      <c r="P385" s="120" t="str">
        <f>IF(S$82="","",$D$14)</f>
        <v/>
      </c>
      <c r="Q385" s="120" t="str">
        <f>IF(T$82="","",$D$14)</f>
        <v/>
      </c>
      <c r="R385" s="120" t="str">
        <f>IF(U$82="","",$D$14)</f>
        <v/>
      </c>
      <c r="S385" s="120" t="str">
        <f>IF(V$82="","",$D$14)</f>
        <v/>
      </c>
      <c r="T385" s="120" t="str">
        <f>IF(W$82="","",$D$14)</f>
        <v/>
      </c>
      <c r="U385" s="120" t="str">
        <f>IF(X$82="","",$D$14)</f>
        <v/>
      </c>
      <c r="V385" s="120" t="str">
        <f>IF(Y$82="","",$D$14)</f>
        <v/>
      </c>
      <c r="W385" s="120" t="str">
        <f>IF(Z$82="","",$D$14)</f>
        <v/>
      </c>
      <c r="X385" s="120" t="str">
        <f>IF(AA$82="","",$D$14)</f>
        <v/>
      </c>
      <c r="Y385" s="120" t="str">
        <f>IF(AB$82="","",$D$14)</f>
        <v/>
      </c>
      <c r="Z385" s="120" t="str">
        <f>IF(AC$82="","",$D$14)</f>
        <v/>
      </c>
      <c r="AA385" s="120" t="str">
        <f>IF(AD$82="","",$D$14)</f>
        <v/>
      </c>
      <c r="AB385" s="120" t="str">
        <f>IF(AE$82="","",$D$14)</f>
        <v/>
      </c>
      <c r="AC385" s="120" t="str">
        <f>IF(AF$82="","",$D$14)</f>
        <v/>
      </c>
      <c r="AD385" s="120" t="str">
        <f>IF(AG$82="","",$D$14)</f>
        <v/>
      </c>
      <c r="AE385" s="120" t="str">
        <f>IF(AH$82="","",$D$14)</f>
        <v/>
      </c>
      <c r="AF385" s="120" t="str">
        <f>IF(AI$82="","",$D$14)</f>
        <v/>
      </c>
      <c r="AG385" s="120" t="str">
        <f>IF(AJ$82="","",$D$14)</f>
        <v/>
      </c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  <c r="AV385" s="131"/>
      <c r="AW385" s="131"/>
      <c r="AX385" s="131"/>
      <c r="AY385" s="131"/>
      <c r="AZ385" s="131"/>
      <c r="BA385" s="131"/>
      <c r="BB385" s="131"/>
      <c r="BC385" s="131"/>
      <c r="BD385" s="131"/>
      <c r="BE385" s="131"/>
      <c r="BF385" s="131"/>
      <c r="BG385" s="131"/>
      <c r="BH385" s="131"/>
      <c r="BI385" s="131"/>
      <c r="BJ385" s="131"/>
      <c r="BK385" s="131"/>
      <c r="BL385" s="131"/>
      <c r="BM385" s="131"/>
      <c r="BN385" s="131"/>
    </row>
    <row r="386" spans="1:66" s="92" customFormat="1">
      <c r="A386" s="451" t="s">
        <v>371</v>
      </c>
      <c r="B386" s="455" t="str">
        <f>CONCATENATE("Kapitał finansujący należności do analizy finansowej –",$E$11)</f>
        <v>Kapitał finansujący należności do analizy finansowej – w cenach netto + część VAT</v>
      </c>
      <c r="C386" s="123" t="s">
        <v>3</v>
      </c>
      <c r="D386" s="453" t="str">
        <f>IF(G$82="","",ROUND(D385/365*D383,2))</f>
        <v/>
      </c>
      <c r="E386" s="453" t="str">
        <f t="shared" ref="E386" si="371">IF(H$82="","",ROUND(E385/365*E383,2))</f>
        <v/>
      </c>
      <c r="F386" s="453" t="str">
        <f t="shared" ref="F386" si="372">IF(I$82="","",ROUND(F385/365*F383,2))</f>
        <v/>
      </c>
      <c r="G386" s="453" t="str">
        <f t="shared" ref="G386" si="373">IF(J$82="","",ROUND(G385/365*G383,2))</f>
        <v/>
      </c>
      <c r="H386" s="453" t="str">
        <f t="shared" ref="H386" si="374">IF(K$82="","",ROUND(H385/365*H383,2))</f>
        <v/>
      </c>
      <c r="I386" s="453" t="str">
        <f t="shared" ref="I386" si="375">IF(L$82="","",ROUND(I385/365*I383,2))</f>
        <v/>
      </c>
      <c r="J386" s="453" t="str">
        <f t="shared" ref="J386" si="376">IF(M$82="","",ROUND(J385/365*J383,2))</f>
        <v/>
      </c>
      <c r="K386" s="453" t="str">
        <f t="shared" ref="K386" si="377">IF(N$82="","",ROUND(K385/365*K383,2))</f>
        <v/>
      </c>
      <c r="L386" s="453" t="str">
        <f t="shared" ref="L386" si="378">IF(O$82="","",ROUND(L385/365*L383,2))</f>
        <v/>
      </c>
      <c r="M386" s="453" t="str">
        <f t="shared" ref="M386" si="379">IF(P$82="","",ROUND(M385/365*M383,2))</f>
        <v/>
      </c>
      <c r="N386" s="453" t="str">
        <f t="shared" ref="N386" si="380">IF(Q$82="","",ROUND(N385/365*N383,2))</f>
        <v/>
      </c>
      <c r="O386" s="453" t="str">
        <f t="shared" ref="O386" si="381">IF(R$82="","",ROUND(O385/365*O383,2))</f>
        <v/>
      </c>
      <c r="P386" s="453" t="str">
        <f t="shared" ref="P386" si="382">IF(S$82="","",ROUND(P385/365*P383,2))</f>
        <v/>
      </c>
      <c r="Q386" s="453" t="str">
        <f t="shared" ref="Q386" si="383">IF(T$82="","",ROUND(Q385/365*Q383,2))</f>
        <v/>
      </c>
      <c r="R386" s="453" t="str">
        <f t="shared" ref="R386" si="384">IF(U$82="","",ROUND(R385/365*R383,2))</f>
        <v/>
      </c>
      <c r="S386" s="453" t="str">
        <f t="shared" ref="S386" si="385">IF(V$82="","",ROUND(S385/365*S383,2))</f>
        <v/>
      </c>
      <c r="T386" s="453" t="str">
        <f t="shared" ref="T386" si="386">IF(W$82="","",ROUND(T385/365*T383,2))</f>
        <v/>
      </c>
      <c r="U386" s="453" t="str">
        <f t="shared" ref="U386" si="387">IF(X$82="","",ROUND(U385/365*U383,2))</f>
        <v/>
      </c>
      <c r="V386" s="453" t="str">
        <f t="shared" ref="V386" si="388">IF(Y$82="","",ROUND(V385/365*V383,2))</f>
        <v/>
      </c>
      <c r="W386" s="453" t="str">
        <f t="shared" ref="W386" si="389">IF(Z$82="","",ROUND(W385/365*W383,2))</f>
        <v/>
      </c>
      <c r="X386" s="453" t="str">
        <f t="shared" ref="X386" si="390">IF(AA$82="","",ROUND(X385/365*X383,2))</f>
        <v/>
      </c>
      <c r="Y386" s="453" t="str">
        <f t="shared" ref="Y386" si="391">IF(AB$82="","",ROUND(Y385/365*Y383,2))</f>
        <v/>
      </c>
      <c r="Z386" s="453" t="str">
        <f t="shared" ref="Z386" si="392">IF(AC$82="","",ROUND(Z385/365*Z383,2))</f>
        <v/>
      </c>
      <c r="AA386" s="453" t="str">
        <f t="shared" ref="AA386" si="393">IF(AD$82="","",ROUND(AA385/365*AA383,2))</f>
        <v/>
      </c>
      <c r="AB386" s="453" t="str">
        <f t="shared" ref="AB386" si="394">IF(AE$82="","",ROUND(AB385/365*AB383,2))</f>
        <v/>
      </c>
      <c r="AC386" s="453" t="str">
        <f t="shared" ref="AC386" si="395">IF(AF$82="","",ROUND(AC385/365*AC383,2))</f>
        <v/>
      </c>
      <c r="AD386" s="453" t="str">
        <f t="shared" ref="AD386" si="396">IF(AG$82="","",ROUND(AD385/365*AD383,2))</f>
        <v/>
      </c>
      <c r="AE386" s="453" t="str">
        <f t="shared" ref="AE386" si="397">IF(AH$82="","",ROUND(AE385/365*AE383,2))</f>
        <v/>
      </c>
      <c r="AF386" s="453" t="str">
        <f t="shared" ref="AF386" si="398">IF(AI$82="","",ROUND(AF385/365*AF383,2))</f>
        <v/>
      </c>
      <c r="AG386" s="453" t="str">
        <f t="shared" ref="AG386" si="399">IF(AJ$82="","",ROUND(AG385/365*AG383,2))</f>
        <v/>
      </c>
      <c r="AH386" s="198"/>
      <c r="AI386" s="198"/>
      <c r="AJ386" s="198"/>
      <c r="AK386" s="198"/>
      <c r="AL386" s="198"/>
      <c r="AM386" s="198"/>
      <c r="AN386" s="198"/>
      <c r="AO386" s="198"/>
      <c r="AP386" s="198"/>
      <c r="AQ386" s="198"/>
      <c r="AR386" s="198"/>
      <c r="AS386" s="198"/>
      <c r="AT386" s="198"/>
      <c r="AU386" s="198"/>
      <c r="AV386" s="198"/>
      <c r="AW386" s="198"/>
      <c r="AX386" s="198"/>
      <c r="AY386" s="198"/>
      <c r="AZ386" s="198"/>
      <c r="BA386" s="198"/>
      <c r="BB386" s="198"/>
      <c r="BC386" s="198"/>
      <c r="BD386" s="198"/>
      <c r="BE386" s="198"/>
      <c r="BF386" s="198"/>
      <c r="BG386" s="198"/>
      <c r="BH386" s="198"/>
      <c r="BI386" s="198"/>
      <c r="BJ386" s="198"/>
      <c r="BK386" s="198"/>
      <c r="BL386" s="198"/>
      <c r="BM386" s="198"/>
      <c r="BN386" s="198"/>
    </row>
    <row r="387" spans="1:66" s="92" customFormat="1">
      <c r="A387" s="400" t="s">
        <v>372</v>
      </c>
      <c r="B387" s="139" t="s">
        <v>379</v>
      </c>
      <c r="C387" s="125" t="s">
        <v>3</v>
      </c>
      <c r="D387" s="149" t="str">
        <f>IF(G$82="","",ROUND(D385/365*D384,2))</f>
        <v/>
      </c>
      <c r="E387" s="149" t="str">
        <f t="shared" ref="E387" si="400">IF(H$82="","",ROUND(E385/365*E384,2))</f>
        <v/>
      </c>
      <c r="F387" s="149" t="str">
        <f t="shared" ref="F387" si="401">IF(I$82="","",ROUND(F385/365*F384,2))</f>
        <v/>
      </c>
      <c r="G387" s="149" t="str">
        <f t="shared" ref="G387" si="402">IF(J$82="","",ROUND(G385/365*G384,2))</f>
        <v/>
      </c>
      <c r="H387" s="149" t="str">
        <f t="shared" ref="H387" si="403">IF(K$82="","",ROUND(H385/365*H384,2))</f>
        <v/>
      </c>
      <c r="I387" s="149" t="str">
        <f t="shared" ref="I387" si="404">IF(L$82="","",ROUND(I385/365*I384,2))</f>
        <v/>
      </c>
      <c r="J387" s="149" t="str">
        <f t="shared" ref="J387" si="405">IF(M$82="","",ROUND(J385/365*J384,2))</f>
        <v/>
      </c>
      <c r="K387" s="149" t="str">
        <f t="shared" ref="K387" si="406">IF(N$82="","",ROUND(K385/365*K384,2))</f>
        <v/>
      </c>
      <c r="L387" s="149" t="str">
        <f t="shared" ref="L387" si="407">IF(O$82="","",ROUND(L385/365*L384,2))</f>
        <v/>
      </c>
      <c r="M387" s="149" t="str">
        <f t="shared" ref="M387" si="408">IF(P$82="","",ROUND(M385/365*M384,2))</f>
        <v/>
      </c>
      <c r="N387" s="149" t="str">
        <f t="shared" ref="N387" si="409">IF(Q$82="","",ROUND(N385/365*N384,2))</f>
        <v/>
      </c>
      <c r="O387" s="149" t="str">
        <f t="shared" ref="O387" si="410">IF(R$82="","",ROUND(O385/365*O384,2))</f>
        <v/>
      </c>
      <c r="P387" s="149" t="str">
        <f t="shared" ref="P387" si="411">IF(S$82="","",ROUND(P385/365*P384,2))</f>
        <v/>
      </c>
      <c r="Q387" s="149" t="str">
        <f t="shared" ref="Q387" si="412">IF(T$82="","",ROUND(Q385/365*Q384,2))</f>
        <v/>
      </c>
      <c r="R387" s="149" t="str">
        <f t="shared" ref="R387" si="413">IF(U$82="","",ROUND(R385/365*R384,2))</f>
        <v/>
      </c>
      <c r="S387" s="149" t="str">
        <f t="shared" ref="S387" si="414">IF(V$82="","",ROUND(S385/365*S384,2))</f>
        <v/>
      </c>
      <c r="T387" s="149" t="str">
        <f t="shared" ref="T387" si="415">IF(W$82="","",ROUND(T385/365*T384,2))</f>
        <v/>
      </c>
      <c r="U387" s="149" t="str">
        <f t="shared" ref="U387" si="416">IF(X$82="","",ROUND(U385/365*U384,2))</f>
        <v/>
      </c>
      <c r="V387" s="149" t="str">
        <f t="shared" ref="V387" si="417">IF(Y$82="","",ROUND(V385/365*V384,2))</f>
        <v/>
      </c>
      <c r="W387" s="149" t="str">
        <f t="shared" ref="W387" si="418">IF(Z$82="","",ROUND(W385/365*W384,2))</f>
        <v/>
      </c>
      <c r="X387" s="149" t="str">
        <f t="shared" ref="X387" si="419">IF(AA$82="","",ROUND(X385/365*X384,2))</f>
        <v/>
      </c>
      <c r="Y387" s="149" t="str">
        <f t="shared" ref="Y387" si="420">IF(AB$82="","",ROUND(Y385/365*Y384,2))</f>
        <v/>
      </c>
      <c r="Z387" s="149" t="str">
        <f t="shared" ref="Z387" si="421">IF(AC$82="","",ROUND(Z385/365*Z384,2))</f>
        <v/>
      </c>
      <c r="AA387" s="149" t="str">
        <f t="shared" ref="AA387" si="422">IF(AD$82="","",ROUND(AA385/365*AA384,2))</f>
        <v/>
      </c>
      <c r="AB387" s="149" t="str">
        <f t="shared" ref="AB387" si="423">IF(AE$82="","",ROUND(AB385/365*AB384,2))</f>
        <v/>
      </c>
      <c r="AC387" s="149" t="str">
        <f t="shared" ref="AC387" si="424">IF(AF$82="","",ROUND(AC385/365*AC384,2))</f>
        <v/>
      </c>
      <c r="AD387" s="149" t="str">
        <f t="shared" ref="AD387" si="425">IF(AG$82="","",ROUND(AD385/365*AD384,2))</f>
        <v/>
      </c>
      <c r="AE387" s="149" t="str">
        <f t="shared" ref="AE387" si="426">IF(AH$82="","",ROUND(AE385/365*AE384,2))</f>
        <v/>
      </c>
      <c r="AF387" s="149" t="str">
        <f t="shared" ref="AF387" si="427">IF(AI$82="","",ROUND(AF385/365*AF384,2))</f>
        <v/>
      </c>
      <c r="AG387" s="149" t="str">
        <f t="shared" ref="AG387" si="428">IF(AJ$82="","",ROUND(AG385/365*AG384,2))</f>
        <v/>
      </c>
      <c r="AH387" s="198"/>
      <c r="AI387" s="198"/>
      <c r="AJ387" s="198"/>
      <c r="AK387" s="198"/>
      <c r="AL387" s="198"/>
      <c r="AM387" s="198"/>
      <c r="AN387" s="198"/>
      <c r="AO387" s="198"/>
      <c r="AP387" s="198"/>
      <c r="AQ387" s="198"/>
      <c r="AR387" s="198"/>
      <c r="AS387" s="198"/>
      <c r="AT387" s="198"/>
      <c r="AU387" s="198"/>
      <c r="AV387" s="198"/>
      <c r="AW387" s="198"/>
      <c r="AX387" s="198"/>
      <c r="AY387" s="198"/>
      <c r="AZ387" s="198"/>
      <c r="BA387" s="198"/>
      <c r="BB387" s="198"/>
      <c r="BC387" s="198"/>
      <c r="BD387" s="198"/>
      <c r="BE387" s="198"/>
      <c r="BF387" s="198"/>
      <c r="BG387" s="198"/>
      <c r="BH387" s="198"/>
      <c r="BI387" s="198"/>
      <c r="BJ387" s="198"/>
      <c r="BK387" s="198"/>
      <c r="BL387" s="198"/>
      <c r="BM387" s="198"/>
      <c r="BN387" s="198"/>
    </row>
    <row r="388" spans="1:66" s="92" customFormat="1" ht="22.5">
      <c r="A388" s="113" t="s">
        <v>259</v>
      </c>
      <c r="B388" s="114" t="str">
        <f>CONCATENATE("Podstawa liczenia kapitału (zmiana materiałów i energii oraz usług obcych) do analizy finansowej –",$E$11)</f>
        <v>Podstawa liczenia kapitału (zmiana materiałów i energii oraz usług obcych) do analizy finansowej – w cenach netto + część VAT</v>
      </c>
      <c r="C388" s="115" t="s">
        <v>3</v>
      </c>
      <c r="D388" s="116" t="str">
        <f>IF(G$82="","",IFERROR((SUM(D$223:D$224)-SUM(D$204:D$205))*(1+D245/D244)*(1+SUM($C$29)),(SUM(D$223:D$224)-SUM(D$204:D$205))*(1+SUM($C$29))))</f>
        <v/>
      </c>
      <c r="E388" s="116" t="str">
        <f t="shared" ref="E388:AG388" si="429">IF(H$82="","",IFERROR((SUM(E$223:E$224)-SUM(E$204:E$205))*(1+E245/E244)*(1+SUM($C$29)),(SUM(E$223:E$224)-SUM(E$204:E$205))*(1+SUM($C$29))))</f>
        <v/>
      </c>
      <c r="F388" s="116" t="str">
        <f t="shared" si="429"/>
        <v/>
      </c>
      <c r="G388" s="116" t="str">
        <f t="shared" si="429"/>
        <v/>
      </c>
      <c r="H388" s="116" t="str">
        <f t="shared" si="429"/>
        <v/>
      </c>
      <c r="I388" s="116" t="str">
        <f t="shared" si="429"/>
        <v/>
      </c>
      <c r="J388" s="116" t="str">
        <f t="shared" si="429"/>
        <v/>
      </c>
      <c r="K388" s="116" t="str">
        <f t="shared" si="429"/>
        <v/>
      </c>
      <c r="L388" s="116" t="str">
        <f t="shared" si="429"/>
        <v/>
      </c>
      <c r="M388" s="116" t="str">
        <f t="shared" si="429"/>
        <v/>
      </c>
      <c r="N388" s="116" t="str">
        <f t="shared" si="429"/>
        <v/>
      </c>
      <c r="O388" s="116" t="str">
        <f t="shared" si="429"/>
        <v/>
      </c>
      <c r="P388" s="116" t="str">
        <f t="shared" si="429"/>
        <v/>
      </c>
      <c r="Q388" s="116" t="str">
        <f t="shared" si="429"/>
        <v/>
      </c>
      <c r="R388" s="116" t="str">
        <f t="shared" si="429"/>
        <v/>
      </c>
      <c r="S388" s="116" t="str">
        <f t="shared" si="429"/>
        <v/>
      </c>
      <c r="T388" s="116" t="str">
        <f t="shared" si="429"/>
        <v/>
      </c>
      <c r="U388" s="116" t="str">
        <f t="shared" si="429"/>
        <v/>
      </c>
      <c r="V388" s="116" t="str">
        <f t="shared" si="429"/>
        <v/>
      </c>
      <c r="W388" s="116" t="str">
        <f t="shared" si="429"/>
        <v/>
      </c>
      <c r="X388" s="116" t="str">
        <f t="shared" si="429"/>
        <v/>
      </c>
      <c r="Y388" s="116" t="str">
        <f t="shared" si="429"/>
        <v/>
      </c>
      <c r="Z388" s="116" t="str">
        <f t="shared" si="429"/>
        <v/>
      </c>
      <c r="AA388" s="116" t="str">
        <f t="shared" si="429"/>
        <v/>
      </c>
      <c r="AB388" s="116" t="str">
        <f t="shared" si="429"/>
        <v/>
      </c>
      <c r="AC388" s="116" t="str">
        <f t="shared" si="429"/>
        <v/>
      </c>
      <c r="AD388" s="116" t="str">
        <f t="shared" si="429"/>
        <v/>
      </c>
      <c r="AE388" s="116" t="str">
        <f t="shared" si="429"/>
        <v/>
      </c>
      <c r="AF388" s="116" t="str">
        <f t="shared" si="429"/>
        <v/>
      </c>
      <c r="AG388" s="116" t="str">
        <f t="shared" si="429"/>
        <v/>
      </c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  <c r="AV388" s="131"/>
      <c r="AW388" s="131"/>
      <c r="AX388" s="131"/>
      <c r="AY388" s="131"/>
      <c r="AZ388" s="131"/>
      <c r="BA388" s="131"/>
      <c r="BB388" s="131"/>
      <c r="BC388" s="131"/>
      <c r="BD388" s="131"/>
      <c r="BE388" s="131"/>
      <c r="BF388" s="131"/>
      <c r="BG388" s="131"/>
      <c r="BH388" s="131"/>
      <c r="BI388" s="131"/>
      <c r="BJ388" s="131"/>
      <c r="BK388" s="131"/>
      <c r="BL388" s="131"/>
      <c r="BM388" s="131"/>
      <c r="BN388" s="131"/>
    </row>
    <row r="389" spans="1:66" s="92" customFormat="1" ht="22.5">
      <c r="A389" s="117" t="s">
        <v>260</v>
      </c>
      <c r="B389" s="118" t="s">
        <v>380</v>
      </c>
      <c r="C389" s="119" t="s">
        <v>3</v>
      </c>
      <c r="D389" s="120" t="str">
        <f>IF(G$82="","",(SUM(D$223:D$224)-SUM(D$204:D$205))*(1+SUM($C$29)))</f>
        <v/>
      </c>
      <c r="E389" s="120" t="str">
        <f t="shared" ref="E389:AG389" si="430">IF(H$82="","",(SUM(E$223:E$224)-SUM(E$204:E$205))*(1+SUM($C$29)))</f>
        <v/>
      </c>
      <c r="F389" s="120" t="str">
        <f t="shared" si="430"/>
        <v/>
      </c>
      <c r="G389" s="120" t="str">
        <f t="shared" si="430"/>
        <v/>
      </c>
      <c r="H389" s="120" t="str">
        <f t="shared" si="430"/>
        <v/>
      </c>
      <c r="I389" s="120" t="str">
        <f t="shared" si="430"/>
        <v/>
      </c>
      <c r="J389" s="120" t="str">
        <f t="shared" si="430"/>
        <v/>
      </c>
      <c r="K389" s="120" t="str">
        <f t="shared" si="430"/>
        <v/>
      </c>
      <c r="L389" s="120" t="str">
        <f t="shared" si="430"/>
        <v/>
      </c>
      <c r="M389" s="120" t="str">
        <f t="shared" si="430"/>
        <v/>
      </c>
      <c r="N389" s="120" t="str">
        <f t="shared" si="430"/>
        <v/>
      </c>
      <c r="O389" s="120" t="str">
        <f t="shared" si="430"/>
        <v/>
      </c>
      <c r="P389" s="120" t="str">
        <f t="shared" si="430"/>
        <v/>
      </c>
      <c r="Q389" s="120" t="str">
        <f t="shared" si="430"/>
        <v/>
      </c>
      <c r="R389" s="120" t="str">
        <f t="shared" si="430"/>
        <v/>
      </c>
      <c r="S389" s="120" t="str">
        <f t="shared" si="430"/>
        <v/>
      </c>
      <c r="T389" s="120" t="str">
        <f t="shared" si="430"/>
        <v/>
      </c>
      <c r="U389" s="120" t="str">
        <f t="shared" si="430"/>
        <v/>
      </c>
      <c r="V389" s="120" t="str">
        <f t="shared" si="430"/>
        <v/>
      </c>
      <c r="W389" s="120" t="str">
        <f t="shared" si="430"/>
        <v/>
      </c>
      <c r="X389" s="120" t="str">
        <f t="shared" si="430"/>
        <v/>
      </c>
      <c r="Y389" s="120" t="str">
        <f t="shared" si="430"/>
        <v/>
      </c>
      <c r="Z389" s="120" t="str">
        <f t="shared" si="430"/>
        <v/>
      </c>
      <c r="AA389" s="120" t="str">
        <f t="shared" si="430"/>
        <v/>
      </c>
      <c r="AB389" s="120" t="str">
        <f t="shared" si="430"/>
        <v/>
      </c>
      <c r="AC389" s="120" t="str">
        <f t="shared" si="430"/>
        <v/>
      </c>
      <c r="AD389" s="120" t="str">
        <f t="shared" si="430"/>
        <v/>
      </c>
      <c r="AE389" s="120" t="str">
        <f t="shared" si="430"/>
        <v/>
      </c>
      <c r="AF389" s="120" t="str">
        <f t="shared" si="430"/>
        <v/>
      </c>
      <c r="AG389" s="120" t="str">
        <f t="shared" si="430"/>
        <v/>
      </c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  <c r="AV389" s="131"/>
      <c r="AW389" s="131"/>
      <c r="AX389" s="131"/>
      <c r="AY389" s="131"/>
      <c r="AZ389" s="131"/>
      <c r="BA389" s="131"/>
      <c r="BB389" s="131"/>
      <c r="BC389" s="131"/>
      <c r="BD389" s="131"/>
      <c r="BE389" s="131"/>
      <c r="BF389" s="131"/>
      <c r="BG389" s="131"/>
      <c r="BH389" s="131"/>
      <c r="BI389" s="131"/>
      <c r="BJ389" s="131"/>
      <c r="BK389" s="131"/>
      <c r="BL389" s="131"/>
      <c r="BM389" s="131"/>
      <c r="BN389" s="131"/>
    </row>
    <row r="390" spans="1:66" s="92" customFormat="1">
      <c r="A390" s="117" t="s">
        <v>373</v>
      </c>
      <c r="B390" s="118" t="s">
        <v>54</v>
      </c>
      <c r="C390" s="119" t="s">
        <v>35</v>
      </c>
      <c r="D390" s="120" t="str">
        <f>IF(G$82="","",$D$15)</f>
        <v/>
      </c>
      <c r="E390" s="120" t="str">
        <f>IF(H$82="","",$D$15)</f>
        <v/>
      </c>
      <c r="F390" s="120" t="str">
        <f>IF(I$82="","",$D$15)</f>
        <v/>
      </c>
      <c r="G390" s="120" t="str">
        <f>IF(J$82="","",$D$15)</f>
        <v/>
      </c>
      <c r="H390" s="120" t="str">
        <f>IF(K$82="","",$D$15)</f>
        <v/>
      </c>
      <c r="I390" s="120" t="str">
        <f>IF(L$82="","",$D$15)</f>
        <v/>
      </c>
      <c r="J390" s="120" t="str">
        <f>IF(M$82="","",$D$15)</f>
        <v/>
      </c>
      <c r="K390" s="120" t="str">
        <f>IF(N$82="","",$D$15)</f>
        <v/>
      </c>
      <c r="L390" s="120" t="str">
        <f>IF(O$82="","",$D$15)</f>
        <v/>
      </c>
      <c r="M390" s="120" t="str">
        <f>IF(P$82="","",$D$15)</f>
        <v/>
      </c>
      <c r="N390" s="120" t="str">
        <f>IF(Q$82="","",$D$15)</f>
        <v/>
      </c>
      <c r="O390" s="120" t="str">
        <f>IF(R$82="","",$D$15)</f>
        <v/>
      </c>
      <c r="P390" s="120" t="str">
        <f>IF(S$82="","",$D$15)</f>
        <v/>
      </c>
      <c r="Q390" s="120" t="str">
        <f>IF(T$82="","",$D$15)</f>
        <v/>
      </c>
      <c r="R390" s="120" t="str">
        <f>IF(U$82="","",$D$15)</f>
        <v/>
      </c>
      <c r="S390" s="120" t="str">
        <f>IF(V$82="","",$D$15)</f>
        <v/>
      </c>
      <c r="T390" s="120" t="str">
        <f>IF(W$82="","",$D$15)</f>
        <v/>
      </c>
      <c r="U390" s="120" t="str">
        <f>IF(X$82="","",$D$15)</f>
        <v/>
      </c>
      <c r="V390" s="120" t="str">
        <f>IF(Y$82="","",$D$15)</f>
        <v/>
      </c>
      <c r="W390" s="120" t="str">
        <f>IF(Z$82="","",$D$15)</f>
        <v/>
      </c>
      <c r="X390" s="120" t="str">
        <f>IF(AA$82="","",$D$15)</f>
        <v/>
      </c>
      <c r="Y390" s="120" t="str">
        <f>IF(AB$82="","",$D$15)</f>
        <v/>
      </c>
      <c r="Z390" s="120" t="str">
        <f>IF(AC$82="","",$D$15)</f>
        <v/>
      </c>
      <c r="AA390" s="120" t="str">
        <f>IF(AD$82="","",$D$15)</f>
        <v/>
      </c>
      <c r="AB390" s="120" t="str">
        <f>IF(AE$82="","",$D$15)</f>
        <v/>
      </c>
      <c r="AC390" s="120" t="str">
        <f>IF(AF$82="","",$D$15)</f>
        <v/>
      </c>
      <c r="AD390" s="120" t="str">
        <f>IF(AG$82="","",$D$15)</f>
        <v/>
      </c>
      <c r="AE390" s="120" t="str">
        <f>IF(AH$82="","",$D$15)</f>
        <v/>
      </c>
      <c r="AF390" s="120" t="str">
        <f>IF(AI$82="","",$D$15)</f>
        <v/>
      </c>
      <c r="AG390" s="120" t="str">
        <f>IF(AJ$82="","",$D$15)</f>
        <v/>
      </c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  <c r="AV390" s="131"/>
      <c r="AW390" s="131"/>
      <c r="AX390" s="131"/>
      <c r="AY390" s="131"/>
      <c r="AZ390" s="131"/>
      <c r="BA390" s="131"/>
      <c r="BB390" s="131"/>
      <c r="BC390" s="131"/>
      <c r="BD390" s="131"/>
      <c r="BE390" s="131"/>
      <c r="BF390" s="131"/>
      <c r="BG390" s="131"/>
      <c r="BH390" s="131"/>
      <c r="BI390" s="131"/>
      <c r="BJ390" s="131"/>
      <c r="BK390" s="131"/>
      <c r="BL390" s="131"/>
      <c r="BM390" s="131"/>
      <c r="BN390" s="131"/>
    </row>
    <row r="391" spans="1:66" s="92" customFormat="1" ht="22.5">
      <c r="A391" s="451" t="s">
        <v>374</v>
      </c>
      <c r="B391" s="452" t="str">
        <f>CONCATENATE("Kapitał finansujący zapasy zobowiązania do analizy finansowej –",$E$11)</f>
        <v>Kapitał finansujący zapasy zobowiązania do analizy finansowej – w cenach netto + część VAT</v>
      </c>
      <c r="C391" s="123" t="s">
        <v>3</v>
      </c>
      <c r="D391" s="453" t="str">
        <f>IF(G$82="","",ROUND(D390/365*D388,2))</f>
        <v/>
      </c>
      <c r="E391" s="453" t="str">
        <f t="shared" ref="E391" si="431">IF(H$82="","",ROUND(E390/365*E388,2))</f>
        <v/>
      </c>
      <c r="F391" s="453" t="str">
        <f t="shared" ref="F391" si="432">IF(I$82="","",ROUND(F390/365*F388,2))</f>
        <v/>
      </c>
      <c r="G391" s="453" t="str">
        <f t="shared" ref="G391" si="433">IF(J$82="","",ROUND(G390/365*G388,2))</f>
        <v/>
      </c>
      <c r="H391" s="453" t="str">
        <f t="shared" ref="H391" si="434">IF(K$82="","",ROUND(H390/365*H388,2))</f>
        <v/>
      </c>
      <c r="I391" s="453" t="str">
        <f t="shared" ref="I391" si="435">IF(L$82="","",ROUND(I390/365*I388,2))</f>
        <v/>
      </c>
      <c r="J391" s="453" t="str">
        <f t="shared" ref="J391" si="436">IF(M$82="","",ROUND(J390/365*J388,2))</f>
        <v/>
      </c>
      <c r="K391" s="453" t="str">
        <f t="shared" ref="K391" si="437">IF(N$82="","",ROUND(K390/365*K388,2))</f>
        <v/>
      </c>
      <c r="L391" s="453" t="str">
        <f t="shared" ref="L391" si="438">IF(O$82="","",ROUND(L390/365*L388,2))</f>
        <v/>
      </c>
      <c r="M391" s="453" t="str">
        <f t="shared" ref="M391" si="439">IF(P$82="","",ROUND(M390/365*M388,2))</f>
        <v/>
      </c>
      <c r="N391" s="453" t="str">
        <f t="shared" ref="N391" si="440">IF(Q$82="","",ROUND(N390/365*N388,2))</f>
        <v/>
      </c>
      <c r="O391" s="453" t="str">
        <f t="shared" ref="O391" si="441">IF(R$82="","",ROUND(O390/365*O388,2))</f>
        <v/>
      </c>
      <c r="P391" s="453" t="str">
        <f t="shared" ref="P391" si="442">IF(S$82="","",ROUND(P390/365*P388,2))</f>
        <v/>
      </c>
      <c r="Q391" s="453" t="str">
        <f t="shared" ref="Q391" si="443">IF(T$82="","",ROUND(Q390/365*Q388,2))</f>
        <v/>
      </c>
      <c r="R391" s="453" t="str">
        <f t="shared" ref="R391" si="444">IF(U$82="","",ROUND(R390/365*R388,2))</f>
        <v/>
      </c>
      <c r="S391" s="453" t="str">
        <f t="shared" ref="S391" si="445">IF(V$82="","",ROUND(S390/365*S388,2))</f>
        <v/>
      </c>
      <c r="T391" s="453" t="str">
        <f t="shared" ref="T391" si="446">IF(W$82="","",ROUND(T390/365*T388,2))</f>
        <v/>
      </c>
      <c r="U391" s="453" t="str">
        <f t="shared" ref="U391" si="447">IF(X$82="","",ROUND(U390/365*U388,2))</f>
        <v/>
      </c>
      <c r="V391" s="453" t="str">
        <f t="shared" ref="V391" si="448">IF(Y$82="","",ROUND(V390/365*V388,2))</f>
        <v/>
      </c>
      <c r="W391" s="453" t="str">
        <f t="shared" ref="W391" si="449">IF(Z$82="","",ROUND(W390/365*W388,2))</f>
        <v/>
      </c>
      <c r="X391" s="453" t="str">
        <f t="shared" ref="X391" si="450">IF(AA$82="","",ROUND(X390/365*X388,2))</f>
        <v/>
      </c>
      <c r="Y391" s="453" t="str">
        <f t="shared" ref="Y391" si="451">IF(AB$82="","",ROUND(Y390/365*Y388,2))</f>
        <v/>
      </c>
      <c r="Z391" s="453" t="str">
        <f t="shared" ref="Z391" si="452">IF(AC$82="","",ROUND(Z390/365*Z388,2))</f>
        <v/>
      </c>
      <c r="AA391" s="453" t="str">
        <f t="shared" ref="AA391" si="453">IF(AD$82="","",ROUND(AA390/365*AA388,2))</f>
        <v/>
      </c>
      <c r="AB391" s="453" t="str">
        <f t="shared" ref="AB391" si="454">IF(AE$82="","",ROUND(AB390/365*AB388,2))</f>
        <v/>
      </c>
      <c r="AC391" s="453" t="str">
        <f t="shared" ref="AC391" si="455">IF(AF$82="","",ROUND(AC390/365*AC388,2))</f>
        <v/>
      </c>
      <c r="AD391" s="453" t="str">
        <f t="shared" ref="AD391" si="456">IF(AG$82="","",ROUND(AD390/365*AD388,2))</f>
        <v/>
      </c>
      <c r="AE391" s="453" t="str">
        <f t="shared" ref="AE391" si="457">IF(AH$82="","",ROUND(AE390/365*AE388,2))</f>
        <v/>
      </c>
      <c r="AF391" s="453" t="str">
        <f t="shared" ref="AF391" si="458">IF(AI$82="","",ROUND(AF390/365*AF388,2))</f>
        <v/>
      </c>
      <c r="AG391" s="453" t="str">
        <f t="shared" ref="AG391" si="459">IF(AJ$82="","",ROUND(AG390/365*AG388,2))</f>
        <v/>
      </c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8"/>
      <c r="AT391" s="198"/>
      <c r="AU391" s="198"/>
      <c r="AV391" s="198"/>
      <c r="AW391" s="198"/>
      <c r="AX391" s="198"/>
      <c r="AY391" s="198"/>
      <c r="AZ391" s="198"/>
      <c r="BA391" s="198"/>
      <c r="BB391" s="198"/>
      <c r="BC391" s="198"/>
      <c r="BD391" s="198"/>
      <c r="BE391" s="198"/>
      <c r="BF391" s="198"/>
      <c r="BG391" s="198"/>
      <c r="BH391" s="198"/>
      <c r="BI391" s="198"/>
      <c r="BJ391" s="198"/>
      <c r="BK391" s="198"/>
      <c r="BL391" s="198"/>
      <c r="BM391" s="198"/>
      <c r="BN391" s="198"/>
    </row>
    <row r="392" spans="1:66" s="92" customFormat="1">
      <c r="A392" s="400" t="s">
        <v>375</v>
      </c>
      <c r="B392" s="454" t="s">
        <v>381</v>
      </c>
      <c r="C392" s="125" t="s">
        <v>3</v>
      </c>
      <c r="D392" s="149" t="str">
        <f>IF(G$82="","",ROUND(D390/365*D389,2))</f>
        <v/>
      </c>
      <c r="E392" s="149" t="str">
        <f t="shared" ref="E392" si="460">IF(H$82="","",ROUND(E390/365*E389,2))</f>
        <v/>
      </c>
      <c r="F392" s="149" t="str">
        <f t="shared" ref="F392" si="461">IF(I$82="","",ROUND(F390/365*F389,2))</f>
        <v/>
      </c>
      <c r="G392" s="149" t="str">
        <f t="shared" ref="G392" si="462">IF(J$82="","",ROUND(G390/365*G389,2))</f>
        <v/>
      </c>
      <c r="H392" s="149" t="str">
        <f t="shared" ref="H392" si="463">IF(K$82="","",ROUND(H390/365*H389,2))</f>
        <v/>
      </c>
      <c r="I392" s="149" t="str">
        <f t="shared" ref="I392" si="464">IF(L$82="","",ROUND(I390/365*I389,2))</f>
        <v/>
      </c>
      <c r="J392" s="149" t="str">
        <f t="shared" ref="J392" si="465">IF(M$82="","",ROUND(J390/365*J389,2))</f>
        <v/>
      </c>
      <c r="K392" s="149" t="str">
        <f t="shared" ref="K392" si="466">IF(N$82="","",ROUND(K390/365*K389,2))</f>
        <v/>
      </c>
      <c r="L392" s="149" t="str">
        <f t="shared" ref="L392" si="467">IF(O$82="","",ROUND(L390/365*L389,2))</f>
        <v/>
      </c>
      <c r="M392" s="149" t="str">
        <f t="shared" ref="M392" si="468">IF(P$82="","",ROUND(M390/365*M389,2))</f>
        <v/>
      </c>
      <c r="N392" s="149" t="str">
        <f t="shared" ref="N392" si="469">IF(Q$82="","",ROUND(N390/365*N389,2))</f>
        <v/>
      </c>
      <c r="O392" s="149" t="str">
        <f t="shared" ref="O392" si="470">IF(R$82="","",ROUND(O390/365*O389,2))</f>
        <v/>
      </c>
      <c r="P392" s="149" t="str">
        <f t="shared" ref="P392" si="471">IF(S$82="","",ROUND(P390/365*P389,2))</f>
        <v/>
      </c>
      <c r="Q392" s="149" t="str">
        <f t="shared" ref="Q392" si="472">IF(T$82="","",ROUND(Q390/365*Q389,2))</f>
        <v/>
      </c>
      <c r="R392" s="149" t="str">
        <f t="shared" ref="R392" si="473">IF(U$82="","",ROUND(R390/365*R389,2))</f>
        <v/>
      </c>
      <c r="S392" s="149" t="str">
        <f t="shared" ref="S392" si="474">IF(V$82="","",ROUND(S390/365*S389,2))</f>
        <v/>
      </c>
      <c r="T392" s="149" t="str">
        <f t="shared" ref="T392" si="475">IF(W$82="","",ROUND(T390/365*T389,2))</f>
        <v/>
      </c>
      <c r="U392" s="149" t="str">
        <f t="shared" ref="U392" si="476">IF(X$82="","",ROUND(U390/365*U389,2))</f>
        <v/>
      </c>
      <c r="V392" s="149" t="str">
        <f t="shared" ref="V392" si="477">IF(Y$82="","",ROUND(V390/365*V389,2))</f>
        <v/>
      </c>
      <c r="W392" s="149" t="str">
        <f t="shared" ref="W392" si="478">IF(Z$82="","",ROUND(W390/365*W389,2))</f>
        <v/>
      </c>
      <c r="X392" s="149" t="str">
        <f t="shared" ref="X392" si="479">IF(AA$82="","",ROUND(X390/365*X389,2))</f>
        <v/>
      </c>
      <c r="Y392" s="149" t="str">
        <f t="shared" ref="Y392" si="480">IF(AB$82="","",ROUND(Y390/365*Y389,2))</f>
        <v/>
      </c>
      <c r="Z392" s="149" t="str">
        <f t="shared" ref="Z392" si="481">IF(AC$82="","",ROUND(Z390/365*Z389,2))</f>
        <v/>
      </c>
      <c r="AA392" s="149" t="str">
        <f t="shared" ref="AA392" si="482">IF(AD$82="","",ROUND(AA390/365*AA389,2))</f>
        <v/>
      </c>
      <c r="AB392" s="149" t="str">
        <f t="shared" ref="AB392" si="483">IF(AE$82="","",ROUND(AB390/365*AB389,2))</f>
        <v/>
      </c>
      <c r="AC392" s="149" t="str">
        <f t="shared" ref="AC392" si="484">IF(AF$82="","",ROUND(AC390/365*AC389,2))</f>
        <v/>
      </c>
      <c r="AD392" s="149" t="str">
        <f t="shared" ref="AD392" si="485">IF(AG$82="","",ROUND(AD390/365*AD389,2))</f>
        <v/>
      </c>
      <c r="AE392" s="149" t="str">
        <f t="shared" ref="AE392" si="486">IF(AH$82="","",ROUND(AE390/365*AE389,2))</f>
        <v/>
      </c>
      <c r="AF392" s="149" t="str">
        <f t="shared" ref="AF392" si="487">IF(AI$82="","",ROUND(AF390/365*AF389,2))</f>
        <v/>
      </c>
      <c r="AG392" s="149" t="str">
        <f t="shared" ref="AG392" si="488">IF(AJ$82="","",ROUND(AG390/365*AG389,2))</f>
        <v/>
      </c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98"/>
    </row>
    <row r="393" spans="1:66" s="92" customFormat="1" ht="22.5">
      <c r="A393" s="376" t="s">
        <v>138</v>
      </c>
      <c r="B393" s="401" t="str">
        <f>CONCATENATE("Zapotrzebowanie na kapitał obrotowy do analizy finansowej –",$E$11," (I.4+II.4-III.4)")</f>
        <v>Zapotrzebowanie na kapitał obrotowy do analizy finansowej – w cenach netto + część VAT (I.4+II.4-III.4)</v>
      </c>
      <c r="C393" s="188" t="s">
        <v>3</v>
      </c>
      <c r="D393" s="377" t="str">
        <f>IF(G$82="","",D$381+D$386-D$391)</f>
        <v/>
      </c>
      <c r="E393" s="377" t="str">
        <f t="shared" ref="E393:AG393" si="489">IF(H$82="","",E$381+E$386-E$391)</f>
        <v/>
      </c>
      <c r="F393" s="377" t="str">
        <f t="shared" si="489"/>
        <v/>
      </c>
      <c r="G393" s="377" t="str">
        <f t="shared" si="489"/>
        <v/>
      </c>
      <c r="H393" s="377" t="str">
        <f t="shared" si="489"/>
        <v/>
      </c>
      <c r="I393" s="377" t="str">
        <f t="shared" si="489"/>
        <v/>
      </c>
      <c r="J393" s="377" t="str">
        <f t="shared" si="489"/>
        <v/>
      </c>
      <c r="K393" s="377" t="str">
        <f t="shared" si="489"/>
        <v/>
      </c>
      <c r="L393" s="377" t="str">
        <f t="shared" si="489"/>
        <v/>
      </c>
      <c r="M393" s="377" t="str">
        <f t="shared" si="489"/>
        <v/>
      </c>
      <c r="N393" s="377" t="str">
        <f t="shared" si="489"/>
        <v/>
      </c>
      <c r="O393" s="377" t="str">
        <f t="shared" si="489"/>
        <v/>
      </c>
      <c r="P393" s="377" t="str">
        <f t="shared" si="489"/>
        <v/>
      </c>
      <c r="Q393" s="377" t="str">
        <f t="shared" si="489"/>
        <v/>
      </c>
      <c r="R393" s="377" t="str">
        <f t="shared" si="489"/>
        <v/>
      </c>
      <c r="S393" s="377" t="str">
        <f t="shared" si="489"/>
        <v/>
      </c>
      <c r="T393" s="377" t="str">
        <f t="shared" si="489"/>
        <v/>
      </c>
      <c r="U393" s="377" t="str">
        <f t="shared" si="489"/>
        <v/>
      </c>
      <c r="V393" s="377" t="str">
        <f t="shared" si="489"/>
        <v/>
      </c>
      <c r="W393" s="377" t="str">
        <f t="shared" si="489"/>
        <v/>
      </c>
      <c r="X393" s="377" t="str">
        <f t="shared" si="489"/>
        <v/>
      </c>
      <c r="Y393" s="377" t="str">
        <f t="shared" si="489"/>
        <v/>
      </c>
      <c r="Z393" s="377" t="str">
        <f t="shared" si="489"/>
        <v/>
      </c>
      <c r="AA393" s="377" t="str">
        <f t="shared" si="489"/>
        <v/>
      </c>
      <c r="AB393" s="377" t="str">
        <f t="shared" si="489"/>
        <v/>
      </c>
      <c r="AC393" s="377" t="str">
        <f t="shared" si="489"/>
        <v/>
      </c>
      <c r="AD393" s="377" t="str">
        <f t="shared" si="489"/>
        <v/>
      </c>
      <c r="AE393" s="377" t="str">
        <f t="shared" si="489"/>
        <v/>
      </c>
      <c r="AF393" s="377" t="str">
        <f t="shared" si="489"/>
        <v/>
      </c>
      <c r="AG393" s="377" t="str">
        <f t="shared" si="489"/>
        <v/>
      </c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  <c r="AV393" s="131"/>
      <c r="AW393" s="131"/>
      <c r="AX393" s="131"/>
      <c r="AY393" s="131"/>
      <c r="AZ393" s="131"/>
      <c r="BA393" s="131"/>
      <c r="BB393" s="131"/>
      <c r="BC393" s="131"/>
      <c r="BD393" s="131"/>
      <c r="BE393" s="131"/>
      <c r="BF393" s="131"/>
      <c r="BG393" s="131"/>
      <c r="BH393" s="131"/>
      <c r="BI393" s="131"/>
      <c r="BJ393" s="131"/>
      <c r="BK393" s="131"/>
      <c r="BL393" s="131"/>
      <c r="BM393" s="131"/>
      <c r="BN393" s="131"/>
    </row>
    <row r="394" spans="1:66" s="92" customFormat="1" ht="22.5">
      <c r="A394" s="376" t="s">
        <v>341</v>
      </c>
      <c r="B394" s="401" t="s">
        <v>382</v>
      </c>
      <c r="C394" s="188" t="s">
        <v>3</v>
      </c>
      <c r="D394" s="377" t="str">
        <f>IF(G$82="","",D$382+D$387-D$392)</f>
        <v/>
      </c>
      <c r="E394" s="377" t="str">
        <f t="shared" ref="E394:AG394" si="490">IF(H$82="","",E$382+E$387-E$392)</f>
        <v/>
      </c>
      <c r="F394" s="377" t="str">
        <f t="shared" si="490"/>
        <v/>
      </c>
      <c r="G394" s="377" t="str">
        <f t="shared" si="490"/>
        <v/>
      </c>
      <c r="H394" s="377" t="str">
        <f t="shared" si="490"/>
        <v/>
      </c>
      <c r="I394" s="377" t="str">
        <f t="shared" si="490"/>
        <v/>
      </c>
      <c r="J394" s="377" t="str">
        <f t="shared" si="490"/>
        <v/>
      </c>
      <c r="K394" s="377" t="str">
        <f t="shared" si="490"/>
        <v/>
      </c>
      <c r="L394" s="377" t="str">
        <f t="shared" si="490"/>
        <v/>
      </c>
      <c r="M394" s="377" t="str">
        <f t="shared" si="490"/>
        <v/>
      </c>
      <c r="N394" s="377" t="str">
        <f t="shared" si="490"/>
        <v/>
      </c>
      <c r="O394" s="377" t="str">
        <f t="shared" si="490"/>
        <v/>
      </c>
      <c r="P394" s="377" t="str">
        <f t="shared" si="490"/>
        <v/>
      </c>
      <c r="Q394" s="377" t="str">
        <f t="shared" si="490"/>
        <v/>
      </c>
      <c r="R394" s="377" t="str">
        <f t="shared" si="490"/>
        <v/>
      </c>
      <c r="S394" s="377" t="str">
        <f t="shared" si="490"/>
        <v/>
      </c>
      <c r="T394" s="377" t="str">
        <f t="shared" si="490"/>
        <v/>
      </c>
      <c r="U394" s="377" t="str">
        <f t="shared" si="490"/>
        <v/>
      </c>
      <c r="V394" s="377" t="str">
        <f t="shared" si="490"/>
        <v/>
      </c>
      <c r="W394" s="377" t="str">
        <f t="shared" si="490"/>
        <v/>
      </c>
      <c r="X394" s="377" t="str">
        <f t="shared" si="490"/>
        <v/>
      </c>
      <c r="Y394" s="377" t="str">
        <f t="shared" si="490"/>
        <v/>
      </c>
      <c r="Z394" s="377" t="str">
        <f t="shared" si="490"/>
        <v/>
      </c>
      <c r="AA394" s="377" t="str">
        <f t="shared" si="490"/>
        <v/>
      </c>
      <c r="AB394" s="377" t="str">
        <f t="shared" si="490"/>
        <v/>
      </c>
      <c r="AC394" s="377" t="str">
        <f t="shared" si="490"/>
        <v/>
      </c>
      <c r="AD394" s="377" t="str">
        <f t="shared" si="490"/>
        <v/>
      </c>
      <c r="AE394" s="377" t="str">
        <f t="shared" si="490"/>
        <v/>
      </c>
      <c r="AF394" s="377" t="str">
        <f t="shared" si="490"/>
        <v/>
      </c>
      <c r="AG394" s="377" t="str">
        <f t="shared" si="490"/>
        <v/>
      </c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  <c r="AV394" s="131"/>
      <c r="AW394" s="131"/>
      <c r="AX394" s="131"/>
      <c r="AY394" s="131"/>
      <c r="AZ394" s="131"/>
      <c r="BA394" s="131"/>
      <c r="BB394" s="131"/>
      <c r="BC394" s="131"/>
      <c r="BD394" s="131"/>
      <c r="BE394" s="131"/>
      <c r="BF394" s="131"/>
      <c r="BG394" s="131"/>
      <c r="BH394" s="131"/>
      <c r="BI394" s="131"/>
      <c r="BJ394" s="131"/>
      <c r="BK394" s="131"/>
      <c r="BL394" s="131"/>
      <c r="BM394" s="131"/>
      <c r="BN394" s="131"/>
    </row>
    <row r="395" spans="1:66" s="98" customFormat="1">
      <c r="A395" s="152" t="s">
        <v>176</v>
      </c>
      <c r="B395" s="158" t="s">
        <v>384</v>
      </c>
      <c r="C395" s="153" t="s">
        <v>1</v>
      </c>
      <c r="D395" s="165" t="str">
        <f>IF(G$82="","",D393-D394)</f>
        <v/>
      </c>
      <c r="E395" s="165" t="str">
        <f t="shared" ref="E395:AG395" si="491">IF(H$82="","",E393-E394)</f>
        <v/>
      </c>
      <c r="F395" s="165" t="str">
        <f t="shared" si="491"/>
        <v/>
      </c>
      <c r="G395" s="165" t="str">
        <f t="shared" si="491"/>
        <v/>
      </c>
      <c r="H395" s="165" t="str">
        <f t="shared" si="491"/>
        <v/>
      </c>
      <c r="I395" s="165" t="str">
        <f t="shared" si="491"/>
        <v/>
      </c>
      <c r="J395" s="165" t="str">
        <f t="shared" si="491"/>
        <v/>
      </c>
      <c r="K395" s="165" t="str">
        <f t="shared" si="491"/>
        <v/>
      </c>
      <c r="L395" s="165" t="str">
        <f t="shared" si="491"/>
        <v/>
      </c>
      <c r="M395" s="165" t="str">
        <f t="shared" si="491"/>
        <v/>
      </c>
      <c r="N395" s="165" t="str">
        <f t="shared" si="491"/>
        <v/>
      </c>
      <c r="O395" s="165" t="str">
        <f t="shared" si="491"/>
        <v/>
      </c>
      <c r="P395" s="165" t="str">
        <f t="shared" si="491"/>
        <v/>
      </c>
      <c r="Q395" s="165" t="str">
        <f t="shared" si="491"/>
        <v/>
      </c>
      <c r="R395" s="165" t="str">
        <f t="shared" si="491"/>
        <v/>
      </c>
      <c r="S395" s="165" t="str">
        <f t="shared" si="491"/>
        <v/>
      </c>
      <c r="T395" s="165" t="str">
        <f t="shared" si="491"/>
        <v/>
      </c>
      <c r="U395" s="165" t="str">
        <f t="shared" si="491"/>
        <v/>
      </c>
      <c r="V395" s="165" t="str">
        <f t="shared" si="491"/>
        <v/>
      </c>
      <c r="W395" s="165" t="str">
        <f t="shared" si="491"/>
        <v/>
      </c>
      <c r="X395" s="165" t="str">
        <f t="shared" si="491"/>
        <v/>
      </c>
      <c r="Y395" s="165" t="str">
        <f t="shared" si="491"/>
        <v/>
      </c>
      <c r="Z395" s="165" t="str">
        <f t="shared" si="491"/>
        <v/>
      </c>
      <c r="AA395" s="165" t="str">
        <f t="shared" si="491"/>
        <v/>
      </c>
      <c r="AB395" s="165" t="str">
        <f t="shared" si="491"/>
        <v/>
      </c>
      <c r="AC395" s="165" t="str">
        <f t="shared" si="491"/>
        <v/>
      </c>
      <c r="AD395" s="165" t="str">
        <f t="shared" si="491"/>
        <v/>
      </c>
      <c r="AE395" s="165" t="str">
        <f t="shared" si="491"/>
        <v/>
      </c>
      <c r="AF395" s="165" t="str">
        <f t="shared" si="491"/>
        <v/>
      </c>
      <c r="AG395" s="165" t="str">
        <f t="shared" si="491"/>
        <v/>
      </c>
    </row>
    <row r="396" spans="1:66" s="57" customFormat="1" ht="24" customHeight="1">
      <c r="A396" s="56" t="s">
        <v>268</v>
      </c>
      <c r="B396" s="57" t="s">
        <v>331</v>
      </c>
      <c r="H396" s="99"/>
    </row>
    <row r="397" spans="1:66" s="59" customFormat="1" ht="19.5" customHeight="1">
      <c r="A397" s="58"/>
      <c r="B397" s="59" t="s">
        <v>304</v>
      </c>
    </row>
    <row r="398" spans="1:66" s="9" customFormat="1">
      <c r="A398" s="470" t="s">
        <v>11</v>
      </c>
      <c r="B398" s="472" t="s">
        <v>2</v>
      </c>
      <c r="C398" s="468" t="s">
        <v>0</v>
      </c>
      <c r="D398" s="41" t="str">
        <f t="shared" ref="D398" si="492">IF(G$82="","",G$82)</f>
        <v/>
      </c>
      <c r="E398" s="41" t="str">
        <f t="shared" ref="E398" si="493">IF(H$82="","",H$82)</f>
        <v/>
      </c>
      <c r="F398" s="41" t="str">
        <f t="shared" ref="F398" si="494">IF(I$82="","",I$82)</f>
        <v/>
      </c>
      <c r="G398" s="41" t="str">
        <f t="shared" ref="G398" si="495">IF(J$82="","",J$82)</f>
        <v/>
      </c>
      <c r="H398" s="41" t="str">
        <f t="shared" ref="H398" si="496">IF(K$82="","",K$82)</f>
        <v/>
      </c>
      <c r="I398" s="41" t="str">
        <f t="shared" ref="I398" si="497">IF(L$82="","",L$82)</f>
        <v/>
      </c>
      <c r="J398" s="41" t="str">
        <f t="shared" ref="J398" si="498">IF(M$82="","",M$82)</f>
        <v/>
      </c>
      <c r="K398" s="41" t="str">
        <f t="shared" ref="K398" si="499">IF(N$82="","",N$82)</f>
        <v/>
      </c>
      <c r="L398" s="41" t="str">
        <f t="shared" ref="L398" si="500">IF(O$82="","",O$82)</f>
        <v/>
      </c>
      <c r="M398" s="41" t="str">
        <f t="shared" ref="M398" si="501">IF(P$82="","",P$82)</f>
        <v/>
      </c>
      <c r="N398" s="41" t="str">
        <f t="shared" ref="N398" si="502">IF(Q$82="","",Q$82)</f>
        <v/>
      </c>
      <c r="O398" s="41" t="str">
        <f t="shared" ref="O398" si="503">IF(R$82="","",R$82)</f>
        <v/>
      </c>
      <c r="P398" s="41" t="str">
        <f t="shared" ref="P398" si="504">IF(S$82="","",S$82)</f>
        <v/>
      </c>
      <c r="Q398" s="41" t="str">
        <f t="shared" ref="Q398" si="505">IF(T$82="","",T$82)</f>
        <v/>
      </c>
      <c r="R398" s="41" t="str">
        <f t="shared" ref="R398" si="506">IF(U$82="","",U$82)</f>
        <v/>
      </c>
      <c r="S398" s="41" t="str">
        <f t="shared" ref="S398" si="507">IF(V$82="","",V$82)</f>
        <v/>
      </c>
      <c r="T398" s="41" t="str">
        <f t="shared" ref="T398" si="508">IF(W$82="","",W$82)</f>
        <v/>
      </c>
      <c r="U398" s="41" t="str">
        <f t="shared" ref="U398" si="509">IF(X$82="","",X$82)</f>
        <v/>
      </c>
      <c r="V398" s="41" t="str">
        <f t="shared" ref="V398" si="510">IF(Y$82="","",Y$82)</f>
        <v/>
      </c>
      <c r="W398" s="41" t="str">
        <f t="shared" ref="W398" si="511">IF(Z$82="","",Z$82)</f>
        <v/>
      </c>
      <c r="X398" s="41" t="str">
        <f t="shared" ref="X398" si="512">IF(AA$82="","",AA$82)</f>
        <v/>
      </c>
      <c r="Y398" s="41" t="str">
        <f t="shared" ref="Y398" si="513">IF(AB$82="","",AB$82)</f>
        <v/>
      </c>
      <c r="Z398" s="41" t="str">
        <f t="shared" ref="Z398" si="514">IF(AC$82="","",AC$82)</f>
        <v/>
      </c>
      <c r="AA398" s="41" t="str">
        <f t="shared" ref="AA398" si="515">IF(AD$82="","",AD$82)</f>
        <v/>
      </c>
      <c r="AB398" s="41" t="str">
        <f t="shared" ref="AB398" si="516">IF(AE$82="","",AE$82)</f>
        <v/>
      </c>
      <c r="AC398" s="41" t="str">
        <f t="shared" ref="AC398" si="517">IF(AF$82="","",AF$82)</f>
        <v/>
      </c>
      <c r="AD398" s="41" t="str">
        <f t="shared" ref="AD398" si="518">IF(AG$82="","",AG$82)</f>
        <v/>
      </c>
      <c r="AE398" s="41" t="str">
        <f t="shared" ref="AE398" si="519">IF(AH$82="","",AH$82)</f>
        <v/>
      </c>
      <c r="AF398" s="41" t="str">
        <f t="shared" ref="AF398" si="520">IF(AI$82="","",AI$82)</f>
        <v/>
      </c>
      <c r="AG398" s="41" t="str">
        <f t="shared" ref="AG398" si="521">IF(AJ$82="","",AJ$82)</f>
        <v/>
      </c>
    </row>
    <row r="399" spans="1:66" s="9" customFormat="1">
      <c r="A399" s="471"/>
      <c r="B399" s="473"/>
      <c r="C399" s="474"/>
      <c r="D399" s="38" t="str">
        <f t="shared" ref="D399" si="522">IF(G$83="","",G$83)</f>
        <v/>
      </c>
      <c r="E399" s="38" t="str">
        <f t="shared" ref="E399" si="523">IF(H$83="","",H$83)</f>
        <v/>
      </c>
      <c r="F399" s="38" t="str">
        <f t="shared" ref="F399" si="524">IF(I$83="","",I$83)</f>
        <v/>
      </c>
      <c r="G399" s="38" t="str">
        <f t="shared" ref="G399" si="525">IF(J$83="","",J$83)</f>
        <v/>
      </c>
      <c r="H399" s="38" t="str">
        <f t="shared" ref="H399" si="526">IF(K$83="","",K$83)</f>
        <v/>
      </c>
      <c r="I399" s="38" t="str">
        <f t="shared" ref="I399" si="527">IF(L$83="","",L$83)</f>
        <v/>
      </c>
      <c r="J399" s="38" t="str">
        <f t="shared" ref="J399" si="528">IF(M$83="","",M$83)</f>
        <v/>
      </c>
      <c r="K399" s="38" t="str">
        <f t="shared" ref="K399" si="529">IF(N$83="","",N$83)</f>
        <v/>
      </c>
      <c r="L399" s="38" t="str">
        <f t="shared" ref="L399" si="530">IF(O$83="","",O$83)</f>
        <v/>
      </c>
      <c r="M399" s="38" t="str">
        <f t="shared" ref="M399" si="531">IF(P$83="","",P$83)</f>
        <v/>
      </c>
      <c r="N399" s="38" t="str">
        <f t="shared" ref="N399" si="532">IF(Q$83="","",Q$83)</f>
        <v/>
      </c>
      <c r="O399" s="38" t="str">
        <f t="shared" ref="O399" si="533">IF(R$83="","",R$83)</f>
        <v/>
      </c>
      <c r="P399" s="38" t="str">
        <f t="shared" ref="P399" si="534">IF(S$83="","",S$83)</f>
        <v/>
      </c>
      <c r="Q399" s="38" t="str">
        <f t="shared" ref="Q399" si="535">IF(T$83="","",T$83)</f>
        <v/>
      </c>
      <c r="R399" s="38" t="str">
        <f t="shared" ref="R399" si="536">IF(U$83="","",U$83)</f>
        <v/>
      </c>
      <c r="S399" s="38" t="str">
        <f t="shared" ref="S399" si="537">IF(V$83="","",V$83)</f>
        <v/>
      </c>
      <c r="T399" s="38" t="str">
        <f t="shared" ref="T399" si="538">IF(W$83="","",W$83)</f>
        <v/>
      </c>
      <c r="U399" s="38" t="str">
        <f t="shared" ref="U399" si="539">IF(X$83="","",X$83)</f>
        <v/>
      </c>
      <c r="V399" s="38" t="str">
        <f t="shared" ref="V399" si="540">IF(Y$83="","",Y$83)</f>
        <v/>
      </c>
      <c r="W399" s="38" t="str">
        <f t="shared" ref="W399" si="541">IF(Z$83="","",Z$83)</f>
        <v/>
      </c>
      <c r="X399" s="38" t="str">
        <f t="shared" ref="X399" si="542">IF(AA$83="","",AA$83)</f>
        <v/>
      </c>
      <c r="Y399" s="38" t="str">
        <f t="shared" ref="Y399" si="543">IF(AB$83="","",AB$83)</f>
        <v/>
      </c>
      <c r="Z399" s="38" t="str">
        <f t="shared" ref="Z399" si="544">IF(AC$83="","",AC$83)</f>
        <v/>
      </c>
      <c r="AA399" s="38" t="str">
        <f t="shared" ref="AA399" si="545">IF(AD$83="","",AD$83)</f>
        <v/>
      </c>
      <c r="AB399" s="38" t="str">
        <f t="shared" ref="AB399" si="546">IF(AE$83="","",AE$83)</f>
        <v/>
      </c>
      <c r="AC399" s="38" t="str">
        <f t="shared" ref="AC399" si="547">IF(AF$83="","",AF$83)</f>
        <v/>
      </c>
      <c r="AD399" s="38" t="str">
        <f t="shared" ref="AD399" si="548">IF(AG$83="","",AG$83)</f>
        <v/>
      </c>
      <c r="AE399" s="38" t="str">
        <f t="shared" ref="AE399" si="549">IF(AH$83="","",AH$83)</f>
        <v/>
      </c>
      <c r="AF399" s="38" t="str">
        <f t="shared" ref="AF399" si="550">IF(AI$83="","",AI$83)</f>
        <v/>
      </c>
      <c r="AG399" s="38" t="str">
        <f t="shared" ref="AG399" si="551">IF(AJ$83="","",AJ$83)</f>
        <v/>
      </c>
    </row>
    <row r="400" spans="1:66" s="93" customFormat="1" ht="22.5">
      <c r="A400" s="141">
        <v>1</v>
      </c>
      <c r="B400" s="11" t="s">
        <v>288</v>
      </c>
      <c r="C400" s="115" t="s">
        <v>1</v>
      </c>
      <c r="D400" s="402" t="str">
        <f>IF(G$82="","",IF(D$184="",0,D$184*D$74))</f>
        <v/>
      </c>
      <c r="E400" s="402" t="str">
        <f t="shared" ref="E400:AG400" si="552">IF(H$82="","",IF(E$184="",0,E$184*E$74))</f>
        <v/>
      </c>
      <c r="F400" s="402" t="str">
        <f t="shared" si="552"/>
        <v/>
      </c>
      <c r="G400" s="402" t="str">
        <f t="shared" si="552"/>
        <v/>
      </c>
      <c r="H400" s="402" t="str">
        <f t="shared" si="552"/>
        <v/>
      </c>
      <c r="I400" s="402" t="str">
        <f t="shared" si="552"/>
        <v/>
      </c>
      <c r="J400" s="402" t="str">
        <f t="shared" si="552"/>
        <v/>
      </c>
      <c r="K400" s="402" t="str">
        <f t="shared" si="552"/>
        <v/>
      </c>
      <c r="L400" s="402" t="str">
        <f t="shared" si="552"/>
        <v/>
      </c>
      <c r="M400" s="402" t="str">
        <f t="shared" si="552"/>
        <v/>
      </c>
      <c r="N400" s="402" t="str">
        <f t="shared" si="552"/>
        <v/>
      </c>
      <c r="O400" s="402" t="str">
        <f t="shared" si="552"/>
        <v/>
      </c>
      <c r="P400" s="402" t="str">
        <f t="shared" si="552"/>
        <v/>
      </c>
      <c r="Q400" s="402" t="str">
        <f t="shared" si="552"/>
        <v/>
      </c>
      <c r="R400" s="402" t="str">
        <f t="shared" si="552"/>
        <v/>
      </c>
      <c r="S400" s="402" t="str">
        <f t="shared" si="552"/>
        <v/>
      </c>
      <c r="T400" s="402" t="str">
        <f t="shared" si="552"/>
        <v/>
      </c>
      <c r="U400" s="402" t="str">
        <f t="shared" si="552"/>
        <v/>
      </c>
      <c r="V400" s="402" t="str">
        <f t="shared" si="552"/>
        <v/>
      </c>
      <c r="W400" s="402" t="str">
        <f t="shared" si="552"/>
        <v/>
      </c>
      <c r="X400" s="402" t="str">
        <f t="shared" si="552"/>
        <v/>
      </c>
      <c r="Y400" s="402" t="str">
        <f t="shared" si="552"/>
        <v/>
      </c>
      <c r="Z400" s="402" t="str">
        <f t="shared" si="552"/>
        <v/>
      </c>
      <c r="AA400" s="402" t="str">
        <f t="shared" si="552"/>
        <v/>
      </c>
      <c r="AB400" s="402" t="str">
        <f t="shared" si="552"/>
        <v/>
      </c>
      <c r="AC400" s="402" t="str">
        <f t="shared" si="552"/>
        <v/>
      </c>
      <c r="AD400" s="402" t="str">
        <f t="shared" si="552"/>
        <v/>
      </c>
      <c r="AE400" s="402" t="str">
        <f t="shared" si="552"/>
        <v/>
      </c>
      <c r="AF400" s="402" t="str">
        <f t="shared" si="552"/>
        <v/>
      </c>
      <c r="AG400" s="402" t="str">
        <f t="shared" si="552"/>
        <v/>
      </c>
    </row>
    <row r="401" spans="1:40" s="92" customFormat="1">
      <c r="A401" s="155">
        <v>2</v>
      </c>
      <c r="B401" s="29" t="s">
        <v>287</v>
      </c>
      <c r="C401" s="156" t="s">
        <v>1</v>
      </c>
      <c r="D401" s="403" t="str">
        <f>IF(G$82="","",IF(D$398="Faza inwest.",D$393*D$74,0))</f>
        <v/>
      </c>
      <c r="E401" s="403" t="str">
        <f>IF(H$82="","",IF(E$398="Faza inwest.",E$393*E$74-D$393*D$74,0))</f>
        <v/>
      </c>
      <c r="F401" s="403" t="str">
        <f t="shared" ref="F401:AG401" si="553">IF(I$82="","",IF(F$398="Faza inwest.",F$393*F$74-E$393*E$74,0))</f>
        <v/>
      </c>
      <c r="G401" s="403" t="str">
        <f t="shared" si="553"/>
        <v/>
      </c>
      <c r="H401" s="403" t="str">
        <f t="shared" si="553"/>
        <v/>
      </c>
      <c r="I401" s="403" t="str">
        <f t="shared" si="553"/>
        <v/>
      </c>
      <c r="J401" s="403" t="str">
        <f t="shared" si="553"/>
        <v/>
      </c>
      <c r="K401" s="403" t="str">
        <f t="shared" si="553"/>
        <v/>
      </c>
      <c r="L401" s="403" t="str">
        <f t="shared" si="553"/>
        <v/>
      </c>
      <c r="M401" s="403" t="str">
        <f t="shared" si="553"/>
        <v/>
      </c>
      <c r="N401" s="403" t="str">
        <f t="shared" si="553"/>
        <v/>
      </c>
      <c r="O401" s="403" t="str">
        <f t="shared" si="553"/>
        <v/>
      </c>
      <c r="P401" s="403" t="str">
        <f t="shared" si="553"/>
        <v/>
      </c>
      <c r="Q401" s="403" t="str">
        <f t="shared" si="553"/>
        <v/>
      </c>
      <c r="R401" s="403" t="str">
        <f t="shared" si="553"/>
        <v/>
      </c>
      <c r="S401" s="403" t="str">
        <f t="shared" si="553"/>
        <v/>
      </c>
      <c r="T401" s="403" t="str">
        <f t="shared" si="553"/>
        <v/>
      </c>
      <c r="U401" s="403" t="str">
        <f t="shared" si="553"/>
        <v/>
      </c>
      <c r="V401" s="403" t="str">
        <f t="shared" si="553"/>
        <v/>
      </c>
      <c r="W401" s="403" t="str">
        <f t="shared" si="553"/>
        <v/>
      </c>
      <c r="X401" s="403" t="str">
        <f t="shared" si="553"/>
        <v/>
      </c>
      <c r="Y401" s="403" t="str">
        <f t="shared" si="553"/>
        <v/>
      </c>
      <c r="Z401" s="403" t="str">
        <f t="shared" si="553"/>
        <v/>
      </c>
      <c r="AA401" s="403" t="str">
        <f t="shared" si="553"/>
        <v/>
      </c>
      <c r="AB401" s="403" t="str">
        <f t="shared" si="553"/>
        <v/>
      </c>
      <c r="AC401" s="403" t="str">
        <f t="shared" si="553"/>
        <v/>
      </c>
      <c r="AD401" s="403" t="str">
        <f t="shared" si="553"/>
        <v/>
      </c>
      <c r="AE401" s="403" t="str">
        <f t="shared" si="553"/>
        <v/>
      </c>
      <c r="AF401" s="403" t="str">
        <f t="shared" si="553"/>
        <v/>
      </c>
      <c r="AG401" s="403" t="str">
        <f t="shared" si="553"/>
        <v/>
      </c>
    </row>
    <row r="402" spans="1:40" s="92" customFormat="1" ht="22.5">
      <c r="A402" s="211">
        <v>3</v>
      </c>
      <c r="B402" s="292" t="s">
        <v>289</v>
      </c>
      <c r="C402" s="404" t="s">
        <v>1</v>
      </c>
      <c r="D402" s="405" t="str">
        <f>IF(G$82="","",IF(D$398="Faza oper.",D$370*D$74,0))</f>
        <v/>
      </c>
      <c r="E402" s="405" t="str">
        <f t="shared" ref="E402:AG402" si="554">IF(H$82="","",IF(E$398="Faza oper.",E$370*E$74,0))</f>
        <v/>
      </c>
      <c r="F402" s="405" t="str">
        <f t="shared" si="554"/>
        <v/>
      </c>
      <c r="G402" s="405" t="str">
        <f t="shared" si="554"/>
        <v/>
      </c>
      <c r="H402" s="405" t="str">
        <f t="shared" si="554"/>
        <v/>
      </c>
      <c r="I402" s="405" t="str">
        <f t="shared" si="554"/>
        <v/>
      </c>
      <c r="J402" s="405" t="str">
        <f t="shared" si="554"/>
        <v/>
      </c>
      <c r="K402" s="405" t="str">
        <f t="shared" si="554"/>
        <v/>
      </c>
      <c r="L402" s="405" t="str">
        <f t="shared" si="554"/>
        <v/>
      </c>
      <c r="M402" s="405" t="str">
        <f t="shared" si="554"/>
        <v/>
      </c>
      <c r="N402" s="405" t="str">
        <f t="shared" si="554"/>
        <v/>
      </c>
      <c r="O402" s="405" t="str">
        <f t="shared" si="554"/>
        <v/>
      </c>
      <c r="P402" s="405" t="str">
        <f t="shared" si="554"/>
        <v/>
      </c>
      <c r="Q402" s="405" t="str">
        <f t="shared" si="554"/>
        <v/>
      </c>
      <c r="R402" s="405" t="str">
        <f t="shared" si="554"/>
        <v/>
      </c>
      <c r="S402" s="405" t="str">
        <f t="shared" si="554"/>
        <v/>
      </c>
      <c r="T402" s="405" t="str">
        <f t="shared" si="554"/>
        <v/>
      </c>
      <c r="U402" s="405" t="str">
        <f t="shared" si="554"/>
        <v/>
      </c>
      <c r="V402" s="405" t="str">
        <f t="shared" si="554"/>
        <v/>
      </c>
      <c r="W402" s="405" t="str">
        <f t="shared" si="554"/>
        <v/>
      </c>
      <c r="X402" s="405" t="str">
        <f t="shared" si="554"/>
        <v/>
      </c>
      <c r="Y402" s="405" t="str">
        <f t="shared" si="554"/>
        <v/>
      </c>
      <c r="Z402" s="405" t="str">
        <f t="shared" si="554"/>
        <v/>
      </c>
      <c r="AA402" s="405" t="str">
        <f t="shared" si="554"/>
        <v/>
      </c>
      <c r="AB402" s="405" t="str">
        <f t="shared" si="554"/>
        <v/>
      </c>
      <c r="AC402" s="405" t="str">
        <f t="shared" si="554"/>
        <v/>
      </c>
      <c r="AD402" s="405" t="str">
        <f t="shared" si="554"/>
        <v/>
      </c>
      <c r="AE402" s="405" t="str">
        <f t="shared" si="554"/>
        <v/>
      </c>
      <c r="AF402" s="405" t="str">
        <f t="shared" si="554"/>
        <v/>
      </c>
      <c r="AG402" s="405" t="str">
        <f t="shared" si="554"/>
        <v/>
      </c>
    </row>
    <row r="403" spans="1:40" s="92" customFormat="1" ht="22.5">
      <c r="A403" s="142">
        <v>4</v>
      </c>
      <c r="B403" s="25" t="s">
        <v>290</v>
      </c>
      <c r="C403" s="119" t="s">
        <v>1</v>
      </c>
      <c r="D403" s="406" t="str">
        <f>IF(G$82="","",IF(D$398="Faza oper.",SUM(D$243)*D$74,0))</f>
        <v/>
      </c>
      <c r="E403" s="406" t="str">
        <f t="shared" ref="E403:AG403" si="555">IF(H$82="","",IF(E$398="Faza oper.",SUM(E$243)*E$74,0))</f>
        <v/>
      </c>
      <c r="F403" s="406" t="str">
        <f t="shared" si="555"/>
        <v/>
      </c>
      <c r="G403" s="406" t="str">
        <f t="shared" si="555"/>
        <v/>
      </c>
      <c r="H403" s="406" t="str">
        <f t="shared" si="555"/>
        <v/>
      </c>
      <c r="I403" s="406" t="str">
        <f t="shared" si="555"/>
        <v/>
      </c>
      <c r="J403" s="406" t="str">
        <f t="shared" si="555"/>
        <v/>
      </c>
      <c r="K403" s="406" t="str">
        <f t="shared" si="555"/>
        <v/>
      </c>
      <c r="L403" s="406" t="str">
        <f t="shared" si="555"/>
        <v/>
      </c>
      <c r="M403" s="406" t="str">
        <f t="shared" si="555"/>
        <v/>
      </c>
      <c r="N403" s="406" t="str">
        <f t="shared" si="555"/>
        <v/>
      </c>
      <c r="O403" s="406" t="str">
        <f t="shared" si="555"/>
        <v/>
      </c>
      <c r="P403" s="406" t="str">
        <f t="shared" si="555"/>
        <v/>
      </c>
      <c r="Q403" s="406" t="str">
        <f t="shared" si="555"/>
        <v/>
      </c>
      <c r="R403" s="406" t="str">
        <f t="shared" si="555"/>
        <v/>
      </c>
      <c r="S403" s="406" t="str">
        <f t="shared" si="555"/>
        <v/>
      </c>
      <c r="T403" s="406" t="str">
        <f t="shared" si="555"/>
        <v/>
      </c>
      <c r="U403" s="406" t="str">
        <f t="shared" si="555"/>
        <v/>
      </c>
      <c r="V403" s="406" t="str">
        <f t="shared" si="555"/>
        <v/>
      </c>
      <c r="W403" s="406" t="str">
        <f t="shared" si="555"/>
        <v/>
      </c>
      <c r="X403" s="406" t="str">
        <f t="shared" si="555"/>
        <v/>
      </c>
      <c r="Y403" s="406" t="str">
        <f t="shared" si="555"/>
        <v/>
      </c>
      <c r="Z403" s="406" t="str">
        <f t="shared" si="555"/>
        <v/>
      </c>
      <c r="AA403" s="406" t="str">
        <f t="shared" si="555"/>
        <v/>
      </c>
      <c r="AB403" s="406" t="str">
        <f t="shared" si="555"/>
        <v/>
      </c>
      <c r="AC403" s="406" t="str">
        <f t="shared" si="555"/>
        <v/>
      </c>
      <c r="AD403" s="406" t="str">
        <f t="shared" si="555"/>
        <v/>
      </c>
      <c r="AE403" s="406" t="str">
        <f t="shared" si="555"/>
        <v/>
      </c>
      <c r="AF403" s="406" t="str">
        <f t="shared" si="555"/>
        <v/>
      </c>
      <c r="AG403" s="406" t="str">
        <f t="shared" si="555"/>
        <v/>
      </c>
    </row>
    <row r="404" spans="1:40" s="92" customFormat="1" ht="22.5">
      <c r="A404" s="142">
        <v>5</v>
      </c>
      <c r="B404" s="25" t="s">
        <v>291</v>
      </c>
      <c r="C404" s="119" t="s">
        <v>1</v>
      </c>
      <c r="D404" s="406" t="str">
        <f>IF(G$82="","",IF(D$398="Faza oper.",D$188*D$74,0))</f>
        <v/>
      </c>
      <c r="E404" s="406" t="str">
        <f t="shared" ref="E404:AG404" si="556">IF(H$82="","",IF(E$398="Faza oper.",E$188*E$74,0))</f>
        <v/>
      </c>
      <c r="F404" s="406" t="str">
        <f t="shared" si="556"/>
        <v/>
      </c>
      <c r="G404" s="406" t="str">
        <f t="shared" si="556"/>
        <v/>
      </c>
      <c r="H404" s="406" t="str">
        <f t="shared" si="556"/>
        <v/>
      </c>
      <c r="I404" s="406" t="str">
        <f t="shared" si="556"/>
        <v/>
      </c>
      <c r="J404" s="406" t="str">
        <f t="shared" si="556"/>
        <v/>
      </c>
      <c r="K404" s="406" t="str">
        <f t="shared" si="556"/>
        <v/>
      </c>
      <c r="L404" s="406" t="str">
        <f t="shared" si="556"/>
        <v/>
      </c>
      <c r="M404" s="406" t="str">
        <f t="shared" si="556"/>
        <v/>
      </c>
      <c r="N404" s="406" t="str">
        <f t="shared" si="556"/>
        <v/>
      </c>
      <c r="O404" s="406" t="str">
        <f t="shared" si="556"/>
        <v/>
      </c>
      <c r="P404" s="406" t="str">
        <f t="shared" si="556"/>
        <v/>
      </c>
      <c r="Q404" s="406" t="str">
        <f t="shared" si="556"/>
        <v/>
      </c>
      <c r="R404" s="406" t="str">
        <f t="shared" si="556"/>
        <v/>
      </c>
      <c r="S404" s="406" t="str">
        <f t="shared" si="556"/>
        <v/>
      </c>
      <c r="T404" s="406" t="str">
        <f t="shared" si="556"/>
        <v/>
      </c>
      <c r="U404" s="406" t="str">
        <f t="shared" si="556"/>
        <v/>
      </c>
      <c r="V404" s="406" t="str">
        <f t="shared" si="556"/>
        <v/>
      </c>
      <c r="W404" s="406" t="str">
        <f t="shared" si="556"/>
        <v/>
      </c>
      <c r="X404" s="406" t="str">
        <f t="shared" si="556"/>
        <v/>
      </c>
      <c r="Y404" s="406" t="str">
        <f t="shared" si="556"/>
        <v/>
      </c>
      <c r="Z404" s="406" t="str">
        <f t="shared" si="556"/>
        <v/>
      </c>
      <c r="AA404" s="406" t="str">
        <f t="shared" si="556"/>
        <v/>
      </c>
      <c r="AB404" s="406" t="str">
        <f t="shared" si="556"/>
        <v/>
      </c>
      <c r="AC404" s="406" t="str">
        <f t="shared" si="556"/>
        <v/>
      </c>
      <c r="AD404" s="406" t="str">
        <f t="shared" si="556"/>
        <v/>
      </c>
      <c r="AE404" s="406" t="str">
        <f t="shared" si="556"/>
        <v/>
      </c>
      <c r="AF404" s="406" t="str">
        <f t="shared" si="556"/>
        <v/>
      </c>
      <c r="AG404" s="406" t="str">
        <f t="shared" si="556"/>
        <v/>
      </c>
    </row>
    <row r="405" spans="1:40" s="93" customFormat="1">
      <c r="A405" s="211">
        <f>A401+1</f>
        <v>3</v>
      </c>
      <c r="B405" s="292" t="s">
        <v>292</v>
      </c>
      <c r="C405" s="404" t="s">
        <v>3</v>
      </c>
      <c r="D405" s="405" t="str">
        <f>IF(G$82="","",IF(AND(D399&lt;&gt;"",E399="")=TRUE,IF(D402-D403-D404&gt;0,(D402-D403-D404)/$D$32,0),0))</f>
        <v/>
      </c>
      <c r="E405" s="405" t="str">
        <f t="shared" ref="E405:AG405" si="557">IF(H$82="","",IF(AND(E399&lt;&gt;"",F399="")=TRUE,IF(E402-E403-E404&gt;0,(E402-E403-E404)/$D$32,0),0))</f>
        <v/>
      </c>
      <c r="F405" s="405" t="str">
        <f t="shared" si="557"/>
        <v/>
      </c>
      <c r="G405" s="405" t="str">
        <f t="shared" si="557"/>
        <v/>
      </c>
      <c r="H405" s="405" t="str">
        <f t="shared" si="557"/>
        <v/>
      </c>
      <c r="I405" s="405" t="str">
        <f t="shared" si="557"/>
        <v/>
      </c>
      <c r="J405" s="405" t="str">
        <f t="shared" si="557"/>
        <v/>
      </c>
      <c r="K405" s="405" t="str">
        <f t="shared" si="557"/>
        <v/>
      </c>
      <c r="L405" s="405" t="str">
        <f t="shared" si="557"/>
        <v/>
      </c>
      <c r="M405" s="405" t="str">
        <f t="shared" si="557"/>
        <v/>
      </c>
      <c r="N405" s="405" t="str">
        <f t="shared" si="557"/>
        <v/>
      </c>
      <c r="O405" s="405" t="str">
        <f t="shared" si="557"/>
        <v/>
      </c>
      <c r="P405" s="405" t="str">
        <f t="shared" si="557"/>
        <v/>
      </c>
      <c r="Q405" s="405" t="str">
        <f t="shared" si="557"/>
        <v/>
      </c>
      <c r="R405" s="405" t="str">
        <f t="shared" si="557"/>
        <v/>
      </c>
      <c r="S405" s="405" t="str">
        <f t="shared" si="557"/>
        <v/>
      </c>
      <c r="T405" s="405" t="str">
        <f t="shared" si="557"/>
        <v/>
      </c>
      <c r="U405" s="405" t="str">
        <f t="shared" si="557"/>
        <v/>
      </c>
      <c r="V405" s="405" t="str">
        <f t="shared" si="557"/>
        <v/>
      </c>
      <c r="W405" s="405" t="str">
        <f t="shared" si="557"/>
        <v/>
      </c>
      <c r="X405" s="405" t="str">
        <f t="shared" si="557"/>
        <v/>
      </c>
      <c r="Y405" s="405" t="str">
        <f t="shared" si="557"/>
        <v/>
      </c>
      <c r="Z405" s="405" t="str">
        <f t="shared" si="557"/>
        <v/>
      </c>
      <c r="AA405" s="405" t="str">
        <f t="shared" si="557"/>
        <v/>
      </c>
      <c r="AB405" s="405" t="str">
        <f t="shared" si="557"/>
        <v/>
      </c>
      <c r="AC405" s="405" t="str">
        <f t="shared" si="557"/>
        <v/>
      </c>
      <c r="AD405" s="405" t="str">
        <f t="shared" si="557"/>
        <v/>
      </c>
      <c r="AE405" s="405" t="str">
        <f t="shared" si="557"/>
        <v/>
      </c>
      <c r="AF405" s="405" t="str">
        <f t="shared" si="557"/>
        <v/>
      </c>
      <c r="AG405" s="405" t="str">
        <f t="shared" si="557"/>
        <v/>
      </c>
    </row>
    <row r="406" spans="1:40" s="59" customFormat="1" ht="19.5" customHeight="1">
      <c r="A406" s="58"/>
      <c r="B406" s="59" t="s">
        <v>272</v>
      </c>
    </row>
    <row r="407" spans="1:40" ht="56.25">
      <c r="A407" s="167"/>
      <c r="B407" s="168" t="s">
        <v>2</v>
      </c>
      <c r="C407" s="169" t="s">
        <v>271</v>
      </c>
      <c r="D407" s="170" t="s">
        <v>282</v>
      </c>
      <c r="AH407" s="6"/>
      <c r="AI407" s="6"/>
      <c r="AJ407" s="6"/>
      <c r="AN407" s="6"/>
    </row>
    <row r="408" spans="1:40" s="93" customFormat="1">
      <c r="A408" s="132">
        <v>1</v>
      </c>
      <c r="B408" s="263" t="s">
        <v>275</v>
      </c>
      <c r="C408" s="256" t="str">
        <f>IF($D$4="","",$D$4)</f>
        <v/>
      </c>
      <c r="D408" s="407" t="str">
        <f>IF(C408="Tak","Tak","Nie")</f>
        <v>Nie</v>
      </c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  <c r="AA408" s="131"/>
      <c r="AB408" s="131"/>
      <c r="AC408" s="131"/>
      <c r="AD408" s="131"/>
      <c r="AE408" s="131"/>
      <c r="AF408" s="131"/>
      <c r="AG408" s="131"/>
    </row>
    <row r="409" spans="1:40" s="93" customFormat="1">
      <c r="A409" s="126">
        <v>2</v>
      </c>
      <c r="B409" s="143" t="s">
        <v>303</v>
      </c>
      <c r="C409" s="408">
        <f>SUM(D402:AG402)-SUM(D403:AG404)</f>
        <v>0</v>
      </c>
      <c r="D409" s="409" t="str">
        <f>IF(C409&lt;0,"Nie","Tak")</f>
        <v>Tak</v>
      </c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  <c r="AA409" s="131"/>
      <c r="AB409" s="131"/>
      <c r="AC409" s="131"/>
      <c r="AD409" s="131"/>
      <c r="AE409" s="131"/>
      <c r="AF409" s="131"/>
      <c r="AG409" s="131"/>
    </row>
    <row r="410" spans="1:40" s="93" customFormat="1">
      <c r="A410" s="126">
        <v>3</v>
      </c>
      <c r="B410" s="143" t="s">
        <v>280</v>
      </c>
      <c r="C410" s="408" t="str">
        <f>IF($D$5="","",$D$5)</f>
        <v/>
      </c>
      <c r="D410" s="409" t="str">
        <f>IF(C410="Tak","Tak","Nie")</f>
        <v>Nie</v>
      </c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  <c r="AA410" s="131"/>
      <c r="AB410" s="131"/>
      <c r="AC410" s="131"/>
      <c r="AD410" s="131"/>
      <c r="AE410" s="131"/>
      <c r="AF410" s="131"/>
      <c r="AG410" s="131"/>
    </row>
    <row r="411" spans="1:40" s="93" customFormat="1" ht="22.5">
      <c r="A411" s="126">
        <v>4</v>
      </c>
      <c r="B411" s="25" t="s">
        <v>302</v>
      </c>
      <c r="C411" s="408">
        <f>SUM($C$180)/$D$34</f>
        <v>0</v>
      </c>
      <c r="D411" s="409" t="str">
        <f>IF(C411&lt;=1000000,"Nie","Tak")</f>
        <v>Nie</v>
      </c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  <c r="AA411" s="131"/>
      <c r="AB411" s="131"/>
      <c r="AC411" s="131"/>
      <c r="AD411" s="131"/>
      <c r="AE411" s="131"/>
      <c r="AF411" s="131"/>
      <c r="AG411" s="131"/>
    </row>
    <row r="412" spans="1:40" s="93" customFormat="1">
      <c r="A412" s="126">
        <v>5</v>
      </c>
      <c r="B412" s="143" t="s">
        <v>276</v>
      </c>
      <c r="C412" s="258" t="str">
        <f>IF($D$7="","",$D$7)</f>
        <v/>
      </c>
      <c r="D412" s="409" t="str">
        <f>IF(C412="Nie","Tak","")</f>
        <v/>
      </c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  <c r="AA412" s="131"/>
      <c r="AB412" s="131"/>
      <c r="AC412" s="131"/>
      <c r="AD412" s="131"/>
      <c r="AE412" s="131"/>
      <c r="AF412" s="131"/>
      <c r="AG412" s="131"/>
    </row>
    <row r="413" spans="1:40" s="93" customFormat="1">
      <c r="A413" s="126">
        <v>6</v>
      </c>
      <c r="B413" s="143" t="s">
        <v>279</v>
      </c>
      <c r="C413" s="410" t="str">
        <f>IF(C412="Nie","",IF($D$8="","",$D$8))</f>
        <v/>
      </c>
      <c r="D413" s="409" t="str">
        <f>IF(C413="","",IF(C413=1,"Nie","Częściowo"))</f>
        <v/>
      </c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  <c r="AA413" s="131"/>
      <c r="AB413" s="131"/>
      <c r="AC413" s="131"/>
      <c r="AD413" s="131"/>
      <c r="AE413" s="131"/>
      <c r="AF413" s="131"/>
      <c r="AG413" s="131"/>
    </row>
    <row r="414" spans="1:40" s="93" customFormat="1">
      <c r="A414" s="126">
        <v>7</v>
      </c>
      <c r="B414" s="118" t="s">
        <v>281</v>
      </c>
      <c r="C414" s="410" t="str">
        <f>$D$31</f>
        <v>Nie dotyczy</v>
      </c>
      <c r="D414" s="409" t="str">
        <f>IF(C414="Nie dotyczy","Tak","Nie")</f>
        <v>Tak</v>
      </c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  <c r="AA414" s="131"/>
      <c r="AB414" s="131"/>
      <c r="AC414" s="131"/>
      <c r="AD414" s="131"/>
      <c r="AE414" s="131"/>
      <c r="AF414" s="131"/>
      <c r="AG414" s="131"/>
    </row>
    <row r="415" spans="1:40" s="93" customFormat="1">
      <c r="A415" s="137">
        <v>8</v>
      </c>
      <c r="B415" s="266" t="s">
        <v>277</v>
      </c>
      <c r="C415" s="260" t="str">
        <f>IF($D$9="","",$D$9)</f>
        <v/>
      </c>
      <c r="D415" s="411" t="str">
        <f>IF(C415="Nie","Tak","")</f>
        <v/>
      </c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  <c r="AA415" s="131"/>
      <c r="AB415" s="131"/>
      <c r="AC415" s="131"/>
      <c r="AD415" s="131"/>
      <c r="AE415" s="131"/>
      <c r="AF415" s="131"/>
      <c r="AG415" s="131"/>
    </row>
    <row r="416" spans="1:40" s="92" customFormat="1" ht="22.5">
      <c r="A416" s="412">
        <v>9</v>
      </c>
      <c r="B416" s="187" t="s">
        <v>318</v>
      </c>
      <c r="C416" s="413" t="s">
        <v>8</v>
      </c>
      <c r="D416" s="414" t="str">
        <f>IF(COUNTIF($D$408:$D$415,"Nie")&gt;0,"Nie","Tak")</f>
        <v>Nie</v>
      </c>
      <c r="E416" s="198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198"/>
      <c r="U416" s="198"/>
      <c r="V416" s="198"/>
      <c r="W416" s="198"/>
      <c r="X416" s="198"/>
      <c r="Y416" s="198"/>
      <c r="Z416" s="198"/>
      <c r="AA416" s="198"/>
      <c r="AB416" s="198"/>
      <c r="AC416" s="198"/>
      <c r="AD416" s="198"/>
      <c r="AE416" s="198"/>
      <c r="AF416" s="198"/>
      <c r="AG416" s="198"/>
    </row>
    <row r="417" spans="1:40" s="59" customFormat="1" ht="19.5" customHeight="1">
      <c r="A417" s="58"/>
      <c r="B417" s="59" t="s">
        <v>305</v>
      </c>
    </row>
    <row r="418" spans="1:40" s="19" customFormat="1">
      <c r="A418" s="175" t="s">
        <v>11</v>
      </c>
      <c r="B418" s="176" t="s">
        <v>293</v>
      </c>
      <c r="C418" s="2" t="s">
        <v>296</v>
      </c>
      <c r="D418" s="178" t="s">
        <v>271</v>
      </c>
      <c r="E418" s="6"/>
      <c r="F418" s="6"/>
      <c r="G418" s="6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</row>
    <row r="419" spans="1:40" s="19" customFormat="1" ht="33.75">
      <c r="A419" s="141">
        <v>1</v>
      </c>
      <c r="B419" s="11" t="s">
        <v>294</v>
      </c>
      <c r="C419" s="115" t="s">
        <v>297</v>
      </c>
      <c r="D419" s="182" t="str">
        <f>IF($D$416="Nie","",SUM(D400:AG401))</f>
        <v/>
      </c>
      <c r="E419" s="6"/>
      <c r="F419" s="6"/>
      <c r="G419" s="6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</row>
    <row r="420" spans="1:40" s="19" customFormat="1">
      <c r="A420" s="142">
        <v>2</v>
      </c>
      <c r="B420" s="25" t="s">
        <v>300</v>
      </c>
      <c r="C420" s="119" t="s">
        <v>298</v>
      </c>
      <c r="D420" s="183" t="str">
        <f>IF($D$416="Nie","",SUM(D402:AG402)-SUM(D403:AG404)+SUM(D405:AG405))</f>
        <v/>
      </c>
      <c r="E420" s="6"/>
      <c r="F420" s="6"/>
      <c r="G420" s="6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1:40" s="19" customFormat="1" ht="22.5">
      <c r="A421" s="142">
        <v>3</v>
      </c>
      <c r="B421" s="25" t="str">
        <f>CONCATENATE("Wskaźnik luki w finansowaniu",$E$31)</f>
        <v>Wskaźnik luki w finansowaniu wg zryczałtowanej procentowej stawki dochodów (FR)</v>
      </c>
      <c r="C421" s="119" t="s">
        <v>295</v>
      </c>
      <c r="D421" s="184" t="str">
        <f>IF($C$414&lt;&gt;"Nie dotyczy",(1-$C$414),IF($D$416="Nie","",IF((D419-D420)/D419&lt;0,0,IF((D419-D420)/D419&gt;1,1,(D419-D420)/D419))))</f>
        <v/>
      </c>
      <c r="E421" s="6"/>
      <c r="F421" s="6"/>
      <c r="G421" s="6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</row>
    <row r="422" spans="1:40" s="19" customFormat="1" ht="22.5">
      <c r="A422" s="142">
        <v>4</v>
      </c>
      <c r="B422" s="25" t="s">
        <v>301</v>
      </c>
      <c r="C422" s="119" t="s">
        <v>299</v>
      </c>
      <c r="D422" s="183" t="str">
        <f>IF(D421="","",IF($C$413="",SUM($C$180,$C$189),SUM($C$180,$C$189)*(1-$C$413)))</f>
        <v/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</row>
    <row r="423" spans="1:40" s="19" customFormat="1">
      <c r="A423" s="142">
        <v>5</v>
      </c>
      <c r="B423" s="25" t="s">
        <v>306</v>
      </c>
      <c r="C423" s="119" t="s">
        <v>307</v>
      </c>
      <c r="D423" s="183" t="str">
        <f>IF(D421="","",ROUND(D422*D421,2))</f>
        <v/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</row>
    <row r="424" spans="1:40" s="19" customFormat="1">
      <c r="A424" s="155">
        <v>6</v>
      </c>
      <c r="B424" s="29" t="s">
        <v>308</v>
      </c>
      <c r="C424" s="156" t="s">
        <v>309</v>
      </c>
      <c r="D424" s="185" t="str">
        <f>IF(D421="","",$D$6)</f>
        <v/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</row>
    <row r="425" spans="1:40">
      <c r="A425" s="190">
        <v>7</v>
      </c>
      <c r="B425" s="12" t="s">
        <v>310</v>
      </c>
      <c r="C425" s="191" t="s">
        <v>311</v>
      </c>
      <c r="D425" s="192" t="str">
        <f>IF(D421="","",ROUND(D423*D424,2))</f>
        <v/>
      </c>
      <c r="AH425" s="6"/>
      <c r="AI425" s="6"/>
      <c r="AJ425" s="6"/>
      <c r="AN425" s="6"/>
    </row>
    <row r="426" spans="1:40" s="19" customFormat="1">
      <c r="A426" s="186">
        <v>8</v>
      </c>
      <c r="B426" s="187" t="s">
        <v>51</v>
      </c>
      <c r="C426" s="188" t="s">
        <v>4</v>
      </c>
      <c r="D426" s="189" t="str">
        <f>IF(D421="","",ROUND(D425/D422,4))</f>
        <v/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</row>
    <row r="427" spans="1:40" s="57" customFormat="1" ht="24" customHeight="1">
      <c r="A427" s="56" t="s">
        <v>313</v>
      </c>
      <c r="B427" s="57" t="s">
        <v>314</v>
      </c>
      <c r="H427" s="99"/>
    </row>
    <row r="428" spans="1:40" s="59" customFormat="1" ht="19.5" customHeight="1">
      <c r="A428" s="58"/>
      <c r="B428" s="59" t="s">
        <v>316</v>
      </c>
    </row>
    <row r="429" spans="1:40" s="9" customFormat="1">
      <c r="A429" s="470" t="s">
        <v>11</v>
      </c>
      <c r="B429" s="472" t="s">
        <v>2</v>
      </c>
      <c r="C429" s="468" t="s">
        <v>0</v>
      </c>
      <c r="D429" s="41" t="str">
        <f t="shared" ref="D429" si="558">IF(G$82="","",G$82)</f>
        <v/>
      </c>
      <c r="E429" s="41" t="str">
        <f t="shared" ref="E429" si="559">IF(H$82="","",H$82)</f>
        <v/>
      </c>
      <c r="F429" s="41" t="str">
        <f t="shared" ref="F429" si="560">IF(I$82="","",I$82)</f>
        <v/>
      </c>
      <c r="G429" s="41" t="str">
        <f t="shared" ref="G429" si="561">IF(J$82="","",J$82)</f>
        <v/>
      </c>
      <c r="H429" s="41" t="str">
        <f t="shared" ref="H429" si="562">IF(K$82="","",K$82)</f>
        <v/>
      </c>
      <c r="I429" s="41" t="str">
        <f t="shared" ref="I429" si="563">IF(L$82="","",L$82)</f>
        <v/>
      </c>
      <c r="J429" s="41" t="str">
        <f t="shared" ref="J429" si="564">IF(M$82="","",M$82)</f>
        <v/>
      </c>
      <c r="K429" s="41" t="str">
        <f t="shared" ref="K429" si="565">IF(N$82="","",N$82)</f>
        <v/>
      </c>
      <c r="L429" s="41" t="str">
        <f t="shared" ref="L429" si="566">IF(O$82="","",O$82)</f>
        <v/>
      </c>
      <c r="M429" s="41" t="str">
        <f t="shared" ref="M429" si="567">IF(P$82="","",P$82)</f>
        <v/>
      </c>
      <c r="N429" s="41" t="str">
        <f t="shared" ref="N429" si="568">IF(Q$82="","",Q$82)</f>
        <v/>
      </c>
      <c r="O429" s="41" t="str">
        <f t="shared" ref="O429" si="569">IF(R$82="","",R$82)</f>
        <v/>
      </c>
      <c r="P429" s="41" t="str">
        <f t="shared" ref="P429" si="570">IF(S$82="","",S$82)</f>
        <v/>
      </c>
      <c r="Q429" s="41" t="str">
        <f t="shared" ref="Q429" si="571">IF(T$82="","",T$82)</f>
        <v/>
      </c>
      <c r="R429" s="41" t="str">
        <f t="shared" ref="R429" si="572">IF(U$82="","",U$82)</f>
        <v/>
      </c>
      <c r="S429" s="41" t="str">
        <f t="shared" ref="S429" si="573">IF(V$82="","",V$82)</f>
        <v/>
      </c>
      <c r="T429" s="41" t="str">
        <f t="shared" ref="T429" si="574">IF(W$82="","",W$82)</f>
        <v/>
      </c>
      <c r="U429" s="41" t="str">
        <f t="shared" ref="U429" si="575">IF(X$82="","",X$82)</f>
        <v/>
      </c>
      <c r="V429" s="41" t="str">
        <f t="shared" ref="V429" si="576">IF(Y$82="","",Y$82)</f>
        <v/>
      </c>
      <c r="W429" s="41" t="str">
        <f t="shared" ref="W429" si="577">IF(Z$82="","",Z$82)</f>
        <v/>
      </c>
      <c r="X429" s="41" t="str">
        <f t="shared" ref="X429" si="578">IF(AA$82="","",AA$82)</f>
        <v/>
      </c>
      <c r="Y429" s="41" t="str">
        <f t="shared" ref="Y429" si="579">IF(AB$82="","",AB$82)</f>
        <v/>
      </c>
      <c r="Z429" s="41" t="str">
        <f t="shared" ref="Z429" si="580">IF(AC$82="","",AC$82)</f>
        <v/>
      </c>
      <c r="AA429" s="41" t="str">
        <f t="shared" ref="AA429" si="581">IF(AD$82="","",AD$82)</f>
        <v/>
      </c>
      <c r="AB429" s="41" t="str">
        <f t="shared" ref="AB429" si="582">IF(AE$82="","",AE$82)</f>
        <v/>
      </c>
      <c r="AC429" s="41" t="str">
        <f t="shared" ref="AC429" si="583">IF(AF$82="","",AF$82)</f>
        <v/>
      </c>
      <c r="AD429" s="41" t="str">
        <f t="shared" ref="AD429" si="584">IF(AG$82="","",AG$82)</f>
        <v/>
      </c>
      <c r="AE429" s="41" t="str">
        <f t="shared" ref="AE429" si="585">IF(AH$82="","",AH$82)</f>
        <v/>
      </c>
      <c r="AF429" s="41" t="str">
        <f t="shared" ref="AF429" si="586">IF(AI$82="","",AI$82)</f>
        <v/>
      </c>
      <c r="AG429" s="41" t="str">
        <f t="shared" ref="AG429" si="587">IF(AJ$82="","",AJ$82)</f>
        <v/>
      </c>
    </row>
    <row r="430" spans="1:40" s="9" customFormat="1">
      <c r="A430" s="471"/>
      <c r="B430" s="473"/>
      <c r="C430" s="474"/>
      <c r="D430" s="38" t="str">
        <f t="shared" ref="D430" si="588">IF(G$83="","",G$83)</f>
        <v/>
      </c>
      <c r="E430" s="38" t="str">
        <f t="shared" ref="E430" si="589">IF(H$83="","",H$83)</f>
        <v/>
      </c>
      <c r="F430" s="38" t="str">
        <f t="shared" ref="F430" si="590">IF(I$83="","",I$83)</f>
        <v/>
      </c>
      <c r="G430" s="38" t="str">
        <f t="shared" ref="G430" si="591">IF(J$83="","",J$83)</f>
        <v/>
      </c>
      <c r="H430" s="38" t="str">
        <f t="shared" ref="H430" si="592">IF(K$83="","",K$83)</f>
        <v/>
      </c>
      <c r="I430" s="38" t="str">
        <f t="shared" ref="I430" si="593">IF(L$83="","",L$83)</f>
        <v/>
      </c>
      <c r="J430" s="38" t="str">
        <f t="shared" ref="J430" si="594">IF(M$83="","",M$83)</f>
        <v/>
      </c>
      <c r="K430" s="38" t="str">
        <f t="shared" ref="K430" si="595">IF(N$83="","",N$83)</f>
        <v/>
      </c>
      <c r="L430" s="38" t="str">
        <f t="shared" ref="L430" si="596">IF(O$83="","",O$83)</f>
        <v/>
      </c>
      <c r="M430" s="38" t="str">
        <f t="shared" ref="M430" si="597">IF(P$83="","",P$83)</f>
        <v/>
      </c>
      <c r="N430" s="38" t="str">
        <f t="shared" ref="N430" si="598">IF(Q$83="","",Q$83)</f>
        <v/>
      </c>
      <c r="O430" s="38" t="str">
        <f t="shared" ref="O430" si="599">IF(R$83="","",R$83)</f>
        <v/>
      </c>
      <c r="P430" s="38" t="str">
        <f t="shared" ref="P430" si="600">IF(S$83="","",S$83)</f>
        <v/>
      </c>
      <c r="Q430" s="38" t="str">
        <f t="shared" ref="Q430" si="601">IF(T$83="","",T$83)</f>
        <v/>
      </c>
      <c r="R430" s="38" t="str">
        <f t="shared" ref="R430" si="602">IF(U$83="","",U$83)</f>
        <v/>
      </c>
      <c r="S430" s="38" t="str">
        <f t="shared" ref="S430" si="603">IF(V$83="","",V$83)</f>
        <v/>
      </c>
      <c r="T430" s="38" t="str">
        <f t="shared" ref="T430" si="604">IF(W$83="","",W$83)</f>
        <v/>
      </c>
      <c r="U430" s="38" t="str">
        <f t="shared" ref="U430" si="605">IF(X$83="","",X$83)</f>
        <v/>
      </c>
      <c r="V430" s="38" t="str">
        <f t="shared" ref="V430" si="606">IF(Y$83="","",Y$83)</f>
        <v/>
      </c>
      <c r="W430" s="38" t="str">
        <f t="shared" ref="W430" si="607">IF(Z$83="","",Z$83)</f>
        <v/>
      </c>
      <c r="X430" s="38" t="str">
        <f t="shared" ref="X430" si="608">IF(AA$83="","",AA$83)</f>
        <v/>
      </c>
      <c r="Y430" s="38" t="str">
        <f t="shared" ref="Y430" si="609">IF(AB$83="","",AB$83)</f>
        <v/>
      </c>
      <c r="Z430" s="38" t="str">
        <f t="shared" ref="Z430" si="610">IF(AC$83="","",AC$83)</f>
        <v/>
      </c>
      <c r="AA430" s="38" t="str">
        <f t="shared" ref="AA430" si="611">IF(AD$83="","",AD$83)</f>
        <v/>
      </c>
      <c r="AB430" s="38" t="str">
        <f t="shared" ref="AB430" si="612">IF(AE$83="","",AE$83)</f>
        <v/>
      </c>
      <c r="AC430" s="38" t="str">
        <f t="shared" ref="AC430" si="613">IF(AF$83="","",AF$83)</f>
        <v/>
      </c>
      <c r="AD430" s="38" t="str">
        <f t="shared" ref="AD430" si="614">IF(AG$83="","",AG$83)</f>
        <v/>
      </c>
      <c r="AE430" s="38" t="str">
        <f t="shared" ref="AE430" si="615">IF(AH$83="","",AH$83)</f>
        <v/>
      </c>
      <c r="AF430" s="38" t="str">
        <f t="shared" ref="AF430" si="616">IF(AI$83="","",AI$83)</f>
        <v/>
      </c>
      <c r="AG430" s="38" t="str">
        <f t="shared" ref="AG430" si="617">IF(AJ$83="","",AJ$83)</f>
        <v/>
      </c>
    </row>
    <row r="431" spans="1:40" s="93" customFormat="1">
      <c r="A431" s="141">
        <v>1</v>
      </c>
      <c r="B431" s="11" t="s">
        <v>317</v>
      </c>
      <c r="C431" s="115" t="s">
        <v>1</v>
      </c>
      <c r="D431" s="402" t="str">
        <f>IF(G$82="","",IF(D$429="Faza oper.",D$370,0))</f>
        <v/>
      </c>
      <c r="E431" s="402" t="str">
        <f t="shared" ref="E431:AG431" si="618">IF(H$82="","",IF(E$429="Faza oper.",E$370,0))</f>
        <v/>
      </c>
      <c r="F431" s="402" t="str">
        <f t="shared" si="618"/>
        <v/>
      </c>
      <c r="G431" s="402" t="str">
        <f t="shared" si="618"/>
        <v/>
      </c>
      <c r="H431" s="402" t="str">
        <f t="shared" si="618"/>
        <v/>
      </c>
      <c r="I431" s="402" t="str">
        <f t="shared" si="618"/>
        <v/>
      </c>
      <c r="J431" s="402" t="str">
        <f t="shared" si="618"/>
        <v/>
      </c>
      <c r="K431" s="402" t="str">
        <f t="shared" si="618"/>
        <v/>
      </c>
      <c r="L431" s="402" t="str">
        <f t="shared" si="618"/>
        <v/>
      </c>
      <c r="M431" s="402" t="str">
        <f t="shared" si="618"/>
        <v/>
      </c>
      <c r="N431" s="402" t="str">
        <f t="shared" si="618"/>
        <v/>
      </c>
      <c r="O431" s="402" t="str">
        <f t="shared" si="618"/>
        <v/>
      </c>
      <c r="P431" s="402" t="str">
        <f t="shared" si="618"/>
        <v/>
      </c>
      <c r="Q431" s="402" t="str">
        <f t="shared" si="618"/>
        <v/>
      </c>
      <c r="R431" s="402" t="str">
        <f t="shared" si="618"/>
        <v/>
      </c>
      <c r="S431" s="402" t="str">
        <f t="shared" si="618"/>
        <v/>
      </c>
      <c r="T431" s="402" t="str">
        <f t="shared" si="618"/>
        <v/>
      </c>
      <c r="U431" s="402" t="str">
        <f t="shared" si="618"/>
        <v/>
      </c>
      <c r="V431" s="402" t="str">
        <f t="shared" si="618"/>
        <v/>
      </c>
      <c r="W431" s="402" t="str">
        <f t="shared" si="618"/>
        <v/>
      </c>
      <c r="X431" s="402" t="str">
        <f t="shared" si="618"/>
        <v/>
      </c>
      <c r="Y431" s="402" t="str">
        <f t="shared" si="618"/>
        <v/>
      </c>
      <c r="Z431" s="402" t="str">
        <f t="shared" si="618"/>
        <v/>
      </c>
      <c r="AA431" s="402" t="str">
        <f t="shared" si="618"/>
        <v/>
      </c>
      <c r="AB431" s="402" t="str">
        <f t="shared" si="618"/>
        <v/>
      </c>
      <c r="AC431" s="402" t="str">
        <f t="shared" si="618"/>
        <v/>
      </c>
      <c r="AD431" s="402" t="str">
        <f t="shared" si="618"/>
        <v/>
      </c>
      <c r="AE431" s="402" t="str">
        <f t="shared" si="618"/>
        <v/>
      </c>
      <c r="AF431" s="402" t="str">
        <f t="shared" si="618"/>
        <v/>
      </c>
      <c r="AG431" s="402" t="str">
        <f t="shared" si="618"/>
        <v/>
      </c>
    </row>
    <row r="432" spans="1:40">
      <c r="A432" s="142">
        <v>2</v>
      </c>
      <c r="B432" s="25" t="s">
        <v>323</v>
      </c>
      <c r="C432" s="119" t="s">
        <v>1</v>
      </c>
      <c r="D432" s="406" t="str">
        <f>IF(G$82="","",IF(AND(D430&lt;&gt;"",E$430="")=TRUE,IF(D$431-D$433-D$435&gt;0,(D$431-D$433-D$435)/$D$32,0),0))</f>
        <v/>
      </c>
      <c r="E432" s="406" t="str">
        <f t="shared" ref="E432:AG432" si="619">IF(H$82="","",IF(AND(E430&lt;&gt;"",F$430="")=TRUE,IF(E$431-E$433-E$435&gt;0,(E$431-E$433-E$435)/$D$32,0),0))</f>
        <v/>
      </c>
      <c r="F432" s="406" t="str">
        <f t="shared" si="619"/>
        <v/>
      </c>
      <c r="G432" s="406" t="str">
        <f t="shared" si="619"/>
        <v/>
      </c>
      <c r="H432" s="406" t="str">
        <f t="shared" si="619"/>
        <v/>
      </c>
      <c r="I432" s="406" t="str">
        <f t="shared" si="619"/>
        <v/>
      </c>
      <c r="J432" s="406" t="str">
        <f t="shared" si="619"/>
        <v/>
      </c>
      <c r="K432" s="406" t="str">
        <f t="shared" si="619"/>
        <v/>
      </c>
      <c r="L432" s="406" t="str">
        <f t="shared" si="619"/>
        <v/>
      </c>
      <c r="M432" s="406" t="str">
        <f t="shared" si="619"/>
        <v/>
      </c>
      <c r="N432" s="406" t="str">
        <f t="shared" si="619"/>
        <v/>
      </c>
      <c r="O432" s="406" t="str">
        <f t="shared" si="619"/>
        <v/>
      </c>
      <c r="P432" s="406" t="str">
        <f t="shared" si="619"/>
        <v/>
      </c>
      <c r="Q432" s="406" t="str">
        <f t="shared" si="619"/>
        <v/>
      </c>
      <c r="R432" s="406" t="str">
        <f t="shared" si="619"/>
        <v/>
      </c>
      <c r="S432" s="406" t="str">
        <f t="shared" si="619"/>
        <v/>
      </c>
      <c r="T432" s="406" t="str">
        <f t="shared" si="619"/>
        <v/>
      </c>
      <c r="U432" s="406" t="str">
        <f t="shared" si="619"/>
        <v/>
      </c>
      <c r="V432" s="406" t="str">
        <f t="shared" si="619"/>
        <v/>
      </c>
      <c r="W432" s="406" t="str">
        <f t="shared" si="619"/>
        <v/>
      </c>
      <c r="X432" s="406" t="str">
        <f t="shared" si="619"/>
        <v/>
      </c>
      <c r="Y432" s="406" t="str">
        <f t="shared" si="619"/>
        <v/>
      </c>
      <c r="Z432" s="406" t="str">
        <f t="shared" si="619"/>
        <v/>
      </c>
      <c r="AA432" s="406" t="str">
        <f t="shared" si="619"/>
        <v/>
      </c>
      <c r="AB432" s="406" t="str">
        <f t="shared" si="619"/>
        <v/>
      </c>
      <c r="AC432" s="406" t="str">
        <f t="shared" si="619"/>
        <v/>
      </c>
      <c r="AD432" s="406" t="str">
        <f t="shared" si="619"/>
        <v/>
      </c>
      <c r="AE432" s="406" t="str">
        <f t="shared" si="619"/>
        <v/>
      </c>
      <c r="AF432" s="406" t="str">
        <f t="shared" si="619"/>
        <v/>
      </c>
      <c r="AG432" s="406" t="str">
        <f t="shared" si="619"/>
        <v/>
      </c>
    </row>
    <row r="433" spans="1:40">
      <c r="A433" s="142">
        <v>3</v>
      </c>
      <c r="B433" s="25" t="s">
        <v>322</v>
      </c>
      <c r="C433" s="119" t="s">
        <v>1</v>
      </c>
      <c r="D433" s="406" t="str">
        <f>IF(G$82="","",IF(D$429="Faza oper.",SUM(D$243),0))</f>
        <v/>
      </c>
      <c r="E433" s="406" t="str">
        <f t="shared" ref="E433:AG433" si="620">IF(H$82="","",IF(E$429="Faza oper.",SUM(E$243),0))</f>
        <v/>
      </c>
      <c r="F433" s="406" t="str">
        <f t="shared" si="620"/>
        <v/>
      </c>
      <c r="G433" s="406" t="str">
        <f t="shared" si="620"/>
        <v/>
      </c>
      <c r="H433" s="406" t="str">
        <f t="shared" si="620"/>
        <v/>
      </c>
      <c r="I433" s="406" t="str">
        <f t="shared" si="620"/>
        <v/>
      </c>
      <c r="J433" s="406" t="str">
        <f t="shared" si="620"/>
        <v/>
      </c>
      <c r="K433" s="406" t="str">
        <f t="shared" si="620"/>
        <v/>
      </c>
      <c r="L433" s="406" t="str">
        <f t="shared" si="620"/>
        <v/>
      </c>
      <c r="M433" s="406" t="str">
        <f t="shared" si="620"/>
        <v/>
      </c>
      <c r="N433" s="406" t="str">
        <f t="shared" si="620"/>
        <v/>
      </c>
      <c r="O433" s="406" t="str">
        <f t="shared" si="620"/>
        <v/>
      </c>
      <c r="P433" s="406" t="str">
        <f t="shared" si="620"/>
        <v/>
      </c>
      <c r="Q433" s="406" t="str">
        <f t="shared" si="620"/>
        <v/>
      </c>
      <c r="R433" s="406" t="str">
        <f t="shared" si="620"/>
        <v/>
      </c>
      <c r="S433" s="406" t="str">
        <f t="shared" si="620"/>
        <v/>
      </c>
      <c r="T433" s="406" t="str">
        <f t="shared" si="620"/>
        <v/>
      </c>
      <c r="U433" s="406" t="str">
        <f t="shared" si="620"/>
        <v/>
      </c>
      <c r="V433" s="406" t="str">
        <f t="shared" si="620"/>
        <v/>
      </c>
      <c r="W433" s="406" t="str">
        <f t="shared" si="620"/>
        <v/>
      </c>
      <c r="X433" s="406" t="str">
        <f t="shared" si="620"/>
        <v/>
      </c>
      <c r="Y433" s="406" t="str">
        <f t="shared" si="620"/>
        <v/>
      </c>
      <c r="Z433" s="406" t="str">
        <f t="shared" si="620"/>
        <v/>
      </c>
      <c r="AA433" s="406" t="str">
        <f t="shared" si="620"/>
        <v/>
      </c>
      <c r="AB433" s="406" t="str">
        <f t="shared" si="620"/>
        <v/>
      </c>
      <c r="AC433" s="406" t="str">
        <f t="shared" si="620"/>
        <v/>
      </c>
      <c r="AD433" s="406" t="str">
        <f t="shared" si="620"/>
        <v/>
      </c>
      <c r="AE433" s="406" t="str">
        <f t="shared" si="620"/>
        <v/>
      </c>
      <c r="AF433" s="406" t="str">
        <f t="shared" si="620"/>
        <v/>
      </c>
      <c r="AG433" s="406" t="str">
        <f t="shared" si="620"/>
        <v/>
      </c>
    </row>
    <row r="434" spans="1:40">
      <c r="A434" s="142">
        <v>4</v>
      </c>
      <c r="B434" s="25" t="s">
        <v>319</v>
      </c>
      <c r="C434" s="119" t="s">
        <v>1</v>
      </c>
      <c r="D434" s="406" t="str">
        <f>IF(G$82="","",IF(D$429="Faza inwest.",D$393,0))</f>
        <v/>
      </c>
      <c r="E434" s="406" t="str">
        <f>IF(H$82="","",IF(E$429="Faza inwest.",E$393-D$393,0))</f>
        <v/>
      </c>
      <c r="F434" s="406" t="str">
        <f t="shared" ref="F434:AG434" si="621">IF(I$82="","",IF(F$429="Faza inwest.",F$393-E$393,0))</f>
        <v/>
      </c>
      <c r="G434" s="406" t="str">
        <f t="shared" si="621"/>
        <v/>
      </c>
      <c r="H434" s="406" t="str">
        <f t="shared" si="621"/>
        <v/>
      </c>
      <c r="I434" s="406" t="str">
        <f t="shared" si="621"/>
        <v/>
      </c>
      <c r="J434" s="406" t="str">
        <f t="shared" si="621"/>
        <v/>
      </c>
      <c r="K434" s="406" t="str">
        <f t="shared" si="621"/>
        <v/>
      </c>
      <c r="L434" s="406" t="str">
        <f t="shared" si="621"/>
        <v/>
      </c>
      <c r="M434" s="406" t="str">
        <f t="shared" si="621"/>
        <v/>
      </c>
      <c r="N434" s="406" t="str">
        <f t="shared" si="621"/>
        <v/>
      </c>
      <c r="O434" s="406" t="str">
        <f t="shared" si="621"/>
        <v/>
      </c>
      <c r="P434" s="406" t="str">
        <f t="shared" si="621"/>
        <v/>
      </c>
      <c r="Q434" s="406" t="str">
        <f t="shared" si="621"/>
        <v/>
      </c>
      <c r="R434" s="406" t="str">
        <f t="shared" si="621"/>
        <v/>
      </c>
      <c r="S434" s="406" t="str">
        <f t="shared" si="621"/>
        <v/>
      </c>
      <c r="T434" s="406" t="str">
        <f t="shared" si="621"/>
        <v/>
      </c>
      <c r="U434" s="406" t="str">
        <f t="shared" si="621"/>
        <v/>
      </c>
      <c r="V434" s="406" t="str">
        <f t="shared" si="621"/>
        <v/>
      </c>
      <c r="W434" s="406" t="str">
        <f t="shared" si="621"/>
        <v/>
      </c>
      <c r="X434" s="406" t="str">
        <f t="shared" si="621"/>
        <v/>
      </c>
      <c r="Y434" s="406" t="str">
        <f t="shared" si="621"/>
        <v/>
      </c>
      <c r="Z434" s="406" t="str">
        <f t="shared" si="621"/>
        <v/>
      </c>
      <c r="AA434" s="406" t="str">
        <f t="shared" si="621"/>
        <v/>
      </c>
      <c r="AB434" s="406" t="str">
        <f t="shared" si="621"/>
        <v/>
      </c>
      <c r="AC434" s="406" t="str">
        <f t="shared" si="621"/>
        <v/>
      </c>
      <c r="AD434" s="406" t="str">
        <f t="shared" si="621"/>
        <v/>
      </c>
      <c r="AE434" s="406" t="str">
        <f t="shared" si="621"/>
        <v/>
      </c>
      <c r="AF434" s="406" t="str">
        <f t="shared" si="621"/>
        <v/>
      </c>
      <c r="AG434" s="406" t="str">
        <f t="shared" si="621"/>
        <v/>
      </c>
    </row>
    <row r="435" spans="1:40">
      <c r="A435" s="142">
        <v>5</v>
      </c>
      <c r="B435" s="25" t="s">
        <v>324</v>
      </c>
      <c r="C435" s="119" t="s">
        <v>1</v>
      </c>
      <c r="D435" s="406" t="str">
        <f>IF(G$82="","",IF(D$429="Faza oper.",D$188,0))</f>
        <v/>
      </c>
      <c r="E435" s="406" t="str">
        <f t="shared" ref="E435:AG435" si="622">IF(H$82="","",IF(E$429="Faza oper.",E$188,0))</f>
        <v/>
      </c>
      <c r="F435" s="406" t="str">
        <f t="shared" si="622"/>
        <v/>
      </c>
      <c r="G435" s="406" t="str">
        <f t="shared" si="622"/>
        <v/>
      </c>
      <c r="H435" s="406" t="str">
        <f t="shared" si="622"/>
        <v/>
      </c>
      <c r="I435" s="406" t="str">
        <f t="shared" si="622"/>
        <v/>
      </c>
      <c r="J435" s="406" t="str">
        <f t="shared" si="622"/>
        <v/>
      </c>
      <c r="K435" s="406" t="str">
        <f t="shared" si="622"/>
        <v/>
      </c>
      <c r="L435" s="406" t="str">
        <f t="shared" si="622"/>
        <v/>
      </c>
      <c r="M435" s="406" t="str">
        <f t="shared" si="622"/>
        <v/>
      </c>
      <c r="N435" s="406" t="str">
        <f t="shared" si="622"/>
        <v/>
      </c>
      <c r="O435" s="406" t="str">
        <f t="shared" si="622"/>
        <v/>
      </c>
      <c r="P435" s="406" t="str">
        <f t="shared" si="622"/>
        <v/>
      </c>
      <c r="Q435" s="406" t="str">
        <f t="shared" si="622"/>
        <v/>
      </c>
      <c r="R435" s="406" t="str">
        <f t="shared" si="622"/>
        <v/>
      </c>
      <c r="S435" s="406" t="str">
        <f t="shared" si="622"/>
        <v/>
      </c>
      <c r="T435" s="406" t="str">
        <f t="shared" si="622"/>
        <v/>
      </c>
      <c r="U435" s="406" t="str">
        <f t="shared" si="622"/>
        <v/>
      </c>
      <c r="V435" s="406" t="str">
        <f t="shared" si="622"/>
        <v/>
      </c>
      <c r="W435" s="406" t="str">
        <f t="shared" si="622"/>
        <v/>
      </c>
      <c r="X435" s="406" t="str">
        <f t="shared" si="622"/>
        <v/>
      </c>
      <c r="Y435" s="406" t="str">
        <f t="shared" si="622"/>
        <v/>
      </c>
      <c r="Z435" s="406" t="str">
        <f t="shared" si="622"/>
        <v/>
      </c>
      <c r="AA435" s="406" t="str">
        <f t="shared" si="622"/>
        <v/>
      </c>
      <c r="AB435" s="406" t="str">
        <f t="shared" si="622"/>
        <v/>
      </c>
      <c r="AC435" s="406" t="str">
        <f t="shared" si="622"/>
        <v/>
      </c>
      <c r="AD435" s="406" t="str">
        <f t="shared" si="622"/>
        <v/>
      </c>
      <c r="AE435" s="406" t="str">
        <f t="shared" si="622"/>
        <v/>
      </c>
      <c r="AF435" s="406" t="str">
        <f t="shared" si="622"/>
        <v/>
      </c>
      <c r="AG435" s="406" t="str">
        <f t="shared" si="622"/>
        <v/>
      </c>
    </row>
    <row r="436" spans="1:40">
      <c r="A436" s="142">
        <v>6</v>
      </c>
      <c r="B436" s="25" t="s">
        <v>320</v>
      </c>
      <c r="C436" s="119" t="s">
        <v>1</v>
      </c>
      <c r="D436" s="406" t="str">
        <f>IF(G$82="","",IF(D$184="",0,D$184))</f>
        <v/>
      </c>
      <c r="E436" s="406" t="str">
        <f t="shared" ref="E436:AG436" si="623">IF(H$82="","",IF(E$184="",0,E$184))</f>
        <v/>
      </c>
      <c r="F436" s="406" t="str">
        <f t="shared" si="623"/>
        <v/>
      </c>
      <c r="G436" s="406" t="str">
        <f t="shared" si="623"/>
        <v/>
      </c>
      <c r="H436" s="406" t="str">
        <f t="shared" si="623"/>
        <v/>
      </c>
      <c r="I436" s="406" t="str">
        <f t="shared" si="623"/>
        <v/>
      </c>
      <c r="J436" s="406" t="str">
        <f t="shared" si="623"/>
        <v/>
      </c>
      <c r="K436" s="406" t="str">
        <f t="shared" si="623"/>
        <v/>
      </c>
      <c r="L436" s="406" t="str">
        <f t="shared" si="623"/>
        <v/>
      </c>
      <c r="M436" s="406" t="str">
        <f t="shared" si="623"/>
        <v/>
      </c>
      <c r="N436" s="406" t="str">
        <f t="shared" si="623"/>
        <v/>
      </c>
      <c r="O436" s="406" t="str">
        <f t="shared" si="623"/>
        <v/>
      </c>
      <c r="P436" s="406" t="str">
        <f t="shared" si="623"/>
        <v/>
      </c>
      <c r="Q436" s="406" t="str">
        <f t="shared" si="623"/>
        <v/>
      </c>
      <c r="R436" s="406" t="str">
        <f t="shared" si="623"/>
        <v/>
      </c>
      <c r="S436" s="406" t="str">
        <f t="shared" si="623"/>
        <v/>
      </c>
      <c r="T436" s="406" t="str">
        <f t="shared" si="623"/>
        <v/>
      </c>
      <c r="U436" s="406" t="str">
        <f t="shared" si="623"/>
        <v/>
      </c>
      <c r="V436" s="406" t="str">
        <f t="shared" si="623"/>
        <v/>
      </c>
      <c r="W436" s="406" t="str">
        <f t="shared" si="623"/>
        <v/>
      </c>
      <c r="X436" s="406" t="str">
        <f t="shared" si="623"/>
        <v/>
      </c>
      <c r="Y436" s="406" t="str">
        <f t="shared" si="623"/>
        <v/>
      </c>
      <c r="Z436" s="406" t="str">
        <f t="shared" si="623"/>
        <v/>
      </c>
      <c r="AA436" s="406" t="str">
        <f t="shared" si="623"/>
        <v/>
      </c>
      <c r="AB436" s="406" t="str">
        <f t="shared" si="623"/>
        <v/>
      </c>
      <c r="AC436" s="406" t="str">
        <f t="shared" si="623"/>
        <v/>
      </c>
      <c r="AD436" s="406" t="str">
        <f t="shared" si="623"/>
        <v/>
      </c>
      <c r="AE436" s="406" t="str">
        <f t="shared" si="623"/>
        <v/>
      </c>
      <c r="AF436" s="406" t="str">
        <f t="shared" si="623"/>
        <v/>
      </c>
      <c r="AG436" s="406" t="str">
        <f t="shared" si="623"/>
        <v/>
      </c>
    </row>
    <row r="437" spans="1:40">
      <c r="A437" s="142">
        <v>7</v>
      </c>
      <c r="B437" s="25" t="s">
        <v>321</v>
      </c>
      <c r="C437" s="119" t="s">
        <v>1</v>
      </c>
      <c r="D437" s="406" t="str">
        <f>IF(G$82="","",D$198)</f>
        <v/>
      </c>
      <c r="E437" s="406" t="str">
        <f t="shared" ref="E437:AG437" si="624">IF(H$82="","",E$198)</f>
        <v/>
      </c>
      <c r="F437" s="406" t="str">
        <f t="shared" si="624"/>
        <v/>
      </c>
      <c r="G437" s="406" t="str">
        <f t="shared" si="624"/>
        <v/>
      </c>
      <c r="H437" s="406" t="str">
        <f t="shared" si="624"/>
        <v/>
      </c>
      <c r="I437" s="406" t="str">
        <f t="shared" si="624"/>
        <v/>
      </c>
      <c r="J437" s="406" t="str">
        <f t="shared" si="624"/>
        <v/>
      </c>
      <c r="K437" s="406" t="str">
        <f t="shared" si="624"/>
        <v/>
      </c>
      <c r="L437" s="406" t="str">
        <f t="shared" si="624"/>
        <v/>
      </c>
      <c r="M437" s="406" t="str">
        <f t="shared" si="624"/>
        <v/>
      </c>
      <c r="N437" s="406" t="str">
        <f t="shared" si="624"/>
        <v/>
      </c>
      <c r="O437" s="406" t="str">
        <f t="shared" si="624"/>
        <v/>
      </c>
      <c r="P437" s="406" t="str">
        <f t="shared" si="624"/>
        <v/>
      </c>
      <c r="Q437" s="406" t="str">
        <f t="shared" si="624"/>
        <v/>
      </c>
      <c r="R437" s="406" t="str">
        <f t="shared" si="624"/>
        <v/>
      </c>
      <c r="S437" s="406" t="str">
        <f t="shared" si="624"/>
        <v/>
      </c>
      <c r="T437" s="406" t="str">
        <f t="shared" si="624"/>
        <v/>
      </c>
      <c r="U437" s="406" t="str">
        <f t="shared" si="624"/>
        <v/>
      </c>
      <c r="V437" s="406" t="str">
        <f t="shared" si="624"/>
        <v/>
      </c>
      <c r="W437" s="406" t="str">
        <f t="shared" si="624"/>
        <v/>
      </c>
      <c r="X437" s="406" t="str">
        <f t="shared" si="624"/>
        <v/>
      </c>
      <c r="Y437" s="406" t="str">
        <f t="shared" si="624"/>
        <v/>
      </c>
      <c r="Z437" s="406" t="str">
        <f t="shared" si="624"/>
        <v/>
      </c>
      <c r="AA437" s="406" t="str">
        <f t="shared" si="624"/>
        <v/>
      </c>
      <c r="AB437" s="406" t="str">
        <f t="shared" si="624"/>
        <v/>
      </c>
      <c r="AC437" s="406" t="str">
        <f t="shared" si="624"/>
        <v/>
      </c>
      <c r="AD437" s="406" t="str">
        <f t="shared" si="624"/>
        <v/>
      </c>
      <c r="AE437" s="406" t="str">
        <f t="shared" si="624"/>
        <v/>
      </c>
      <c r="AF437" s="406" t="str">
        <f t="shared" si="624"/>
        <v/>
      </c>
      <c r="AG437" s="406" t="str">
        <f t="shared" si="624"/>
        <v/>
      </c>
    </row>
    <row r="438" spans="1:40">
      <c r="A438" s="142">
        <v>8</v>
      </c>
      <c r="B438" s="25" t="s">
        <v>325</v>
      </c>
      <c r="C438" s="119" t="s">
        <v>1</v>
      </c>
      <c r="D438" s="406" t="str">
        <f>IF(G$82="","",D$197)</f>
        <v/>
      </c>
      <c r="E438" s="406" t="str">
        <f t="shared" ref="E438:AG438" si="625">IF(H$82="","",E$197)</f>
        <v/>
      </c>
      <c r="F438" s="406" t="str">
        <f t="shared" si="625"/>
        <v/>
      </c>
      <c r="G438" s="406" t="str">
        <f t="shared" si="625"/>
        <v/>
      </c>
      <c r="H438" s="406" t="str">
        <f t="shared" si="625"/>
        <v/>
      </c>
      <c r="I438" s="406" t="str">
        <f t="shared" si="625"/>
        <v/>
      </c>
      <c r="J438" s="406" t="str">
        <f t="shared" si="625"/>
        <v/>
      </c>
      <c r="K438" s="406" t="str">
        <f t="shared" si="625"/>
        <v/>
      </c>
      <c r="L438" s="406" t="str">
        <f t="shared" si="625"/>
        <v/>
      </c>
      <c r="M438" s="406" t="str">
        <f t="shared" si="625"/>
        <v/>
      </c>
      <c r="N438" s="406" t="str">
        <f t="shared" si="625"/>
        <v/>
      </c>
      <c r="O438" s="406" t="str">
        <f t="shared" si="625"/>
        <v/>
      </c>
      <c r="P438" s="406" t="str">
        <f t="shared" si="625"/>
        <v/>
      </c>
      <c r="Q438" s="406" t="str">
        <f t="shared" si="625"/>
        <v/>
      </c>
      <c r="R438" s="406" t="str">
        <f t="shared" si="625"/>
        <v/>
      </c>
      <c r="S438" s="406" t="str">
        <f t="shared" si="625"/>
        <v/>
      </c>
      <c r="T438" s="406" t="str">
        <f t="shared" si="625"/>
        <v/>
      </c>
      <c r="U438" s="406" t="str">
        <f t="shared" si="625"/>
        <v/>
      </c>
      <c r="V438" s="406" t="str">
        <f t="shared" si="625"/>
        <v/>
      </c>
      <c r="W438" s="406" t="str">
        <f t="shared" si="625"/>
        <v/>
      </c>
      <c r="X438" s="406" t="str">
        <f t="shared" si="625"/>
        <v/>
      </c>
      <c r="Y438" s="406" t="str">
        <f t="shared" si="625"/>
        <v/>
      </c>
      <c r="Z438" s="406" t="str">
        <f t="shared" si="625"/>
        <v/>
      </c>
      <c r="AA438" s="406" t="str">
        <f t="shared" si="625"/>
        <v/>
      </c>
      <c r="AB438" s="406" t="str">
        <f t="shared" si="625"/>
        <v/>
      </c>
      <c r="AC438" s="406" t="str">
        <f t="shared" si="625"/>
        <v/>
      </c>
      <c r="AD438" s="406" t="str">
        <f t="shared" si="625"/>
        <v/>
      </c>
      <c r="AE438" s="406" t="str">
        <f t="shared" si="625"/>
        <v/>
      </c>
      <c r="AF438" s="406" t="str">
        <f t="shared" si="625"/>
        <v/>
      </c>
      <c r="AG438" s="406" t="str">
        <f t="shared" si="625"/>
        <v/>
      </c>
    </row>
    <row r="439" spans="1:40">
      <c r="A439" s="155">
        <v>9</v>
      </c>
      <c r="B439" s="29" t="s">
        <v>326</v>
      </c>
      <c r="C439" s="156" t="s">
        <v>1</v>
      </c>
      <c r="D439" s="403" t="str">
        <f>IF(G$82="","",IF(D$184="",0,(1-$D$426)*D$184))</f>
        <v/>
      </c>
      <c r="E439" s="403" t="str">
        <f t="shared" ref="E439:AG439" si="626">IF(H$82="","",IF(E$184="",0,(1-$D$426)*E$184))</f>
        <v/>
      </c>
      <c r="F439" s="403" t="str">
        <f t="shared" si="626"/>
        <v/>
      </c>
      <c r="G439" s="403" t="str">
        <f t="shared" si="626"/>
        <v/>
      </c>
      <c r="H439" s="403" t="str">
        <f t="shared" si="626"/>
        <v/>
      </c>
      <c r="I439" s="403" t="str">
        <f t="shared" si="626"/>
        <v/>
      </c>
      <c r="J439" s="403" t="str">
        <f t="shared" si="626"/>
        <v/>
      </c>
      <c r="K439" s="403" t="str">
        <f t="shared" si="626"/>
        <v/>
      </c>
      <c r="L439" s="403" t="str">
        <f t="shared" si="626"/>
        <v/>
      </c>
      <c r="M439" s="403" t="str">
        <f t="shared" si="626"/>
        <v/>
      </c>
      <c r="N439" s="403" t="str">
        <f t="shared" si="626"/>
        <v/>
      </c>
      <c r="O439" s="403" t="str">
        <f t="shared" si="626"/>
        <v/>
      </c>
      <c r="P439" s="403" t="str">
        <f t="shared" si="626"/>
        <v/>
      </c>
      <c r="Q439" s="403" t="str">
        <f t="shared" si="626"/>
        <v/>
      </c>
      <c r="R439" s="403" t="str">
        <f t="shared" si="626"/>
        <v/>
      </c>
      <c r="S439" s="403" t="str">
        <f t="shared" si="626"/>
        <v/>
      </c>
      <c r="T439" s="403" t="str">
        <f t="shared" si="626"/>
        <v/>
      </c>
      <c r="U439" s="403" t="str">
        <f t="shared" si="626"/>
        <v/>
      </c>
      <c r="V439" s="403" t="str">
        <f t="shared" si="626"/>
        <v/>
      </c>
      <c r="W439" s="403" t="str">
        <f t="shared" si="626"/>
        <v/>
      </c>
      <c r="X439" s="403" t="str">
        <f t="shared" si="626"/>
        <v/>
      </c>
      <c r="Y439" s="403" t="str">
        <f t="shared" si="626"/>
        <v/>
      </c>
      <c r="Z439" s="403" t="str">
        <f t="shared" si="626"/>
        <v/>
      </c>
      <c r="AA439" s="403" t="str">
        <f t="shared" si="626"/>
        <v/>
      </c>
      <c r="AB439" s="403" t="str">
        <f t="shared" si="626"/>
        <v/>
      </c>
      <c r="AC439" s="403" t="str">
        <f t="shared" si="626"/>
        <v/>
      </c>
      <c r="AD439" s="403" t="str">
        <f t="shared" si="626"/>
        <v/>
      </c>
      <c r="AE439" s="403" t="str">
        <f t="shared" si="626"/>
        <v/>
      </c>
      <c r="AF439" s="403" t="str">
        <f t="shared" si="626"/>
        <v/>
      </c>
      <c r="AG439" s="403" t="str">
        <f t="shared" si="626"/>
        <v/>
      </c>
    </row>
    <row r="440" spans="1:40" s="431" customFormat="1" ht="22.5">
      <c r="A440" s="425">
        <v>10</v>
      </c>
      <c r="B440" s="426" t="s">
        <v>327</v>
      </c>
      <c r="C440" s="427" t="s">
        <v>1</v>
      </c>
      <c r="D440" s="428" t="str">
        <f>IF(G$82="","",SUM(D$431:D$432)-SUM(D$433:D$436))</f>
        <v/>
      </c>
      <c r="E440" s="428" t="str">
        <f t="shared" ref="E440:AG440" si="627">IF(H$82="","",SUM(E431:E432)-SUM(E433:E436))</f>
        <v/>
      </c>
      <c r="F440" s="428" t="str">
        <f t="shared" si="627"/>
        <v/>
      </c>
      <c r="G440" s="428" t="str">
        <f t="shared" si="627"/>
        <v/>
      </c>
      <c r="H440" s="428" t="str">
        <f t="shared" si="627"/>
        <v/>
      </c>
      <c r="I440" s="428" t="str">
        <f t="shared" si="627"/>
        <v/>
      </c>
      <c r="J440" s="428" t="str">
        <f t="shared" si="627"/>
        <v/>
      </c>
      <c r="K440" s="428" t="str">
        <f t="shared" si="627"/>
        <v/>
      </c>
      <c r="L440" s="428" t="str">
        <f t="shared" si="627"/>
        <v/>
      </c>
      <c r="M440" s="428" t="str">
        <f t="shared" si="627"/>
        <v/>
      </c>
      <c r="N440" s="428" t="str">
        <f t="shared" si="627"/>
        <v/>
      </c>
      <c r="O440" s="428" t="str">
        <f t="shared" si="627"/>
        <v/>
      </c>
      <c r="P440" s="428" t="str">
        <f t="shared" si="627"/>
        <v/>
      </c>
      <c r="Q440" s="428" t="str">
        <f t="shared" si="627"/>
        <v/>
      </c>
      <c r="R440" s="428" t="str">
        <f t="shared" si="627"/>
        <v/>
      </c>
      <c r="S440" s="428" t="str">
        <f t="shared" si="627"/>
        <v/>
      </c>
      <c r="T440" s="428" t="str">
        <f t="shared" si="627"/>
        <v/>
      </c>
      <c r="U440" s="428" t="str">
        <f t="shared" si="627"/>
        <v/>
      </c>
      <c r="V440" s="428" t="str">
        <f t="shared" si="627"/>
        <v/>
      </c>
      <c r="W440" s="428" t="str">
        <f t="shared" si="627"/>
        <v/>
      </c>
      <c r="X440" s="428" t="str">
        <f t="shared" si="627"/>
        <v/>
      </c>
      <c r="Y440" s="428" t="str">
        <f t="shared" si="627"/>
        <v/>
      </c>
      <c r="Z440" s="428" t="str">
        <f t="shared" si="627"/>
        <v/>
      </c>
      <c r="AA440" s="428" t="str">
        <f t="shared" si="627"/>
        <v/>
      </c>
      <c r="AB440" s="428" t="str">
        <f t="shared" si="627"/>
        <v/>
      </c>
      <c r="AC440" s="428" t="str">
        <f t="shared" si="627"/>
        <v/>
      </c>
      <c r="AD440" s="428" t="str">
        <f t="shared" si="627"/>
        <v/>
      </c>
      <c r="AE440" s="428" t="str">
        <f t="shared" si="627"/>
        <v/>
      </c>
      <c r="AF440" s="428" t="str">
        <f t="shared" si="627"/>
        <v/>
      </c>
      <c r="AG440" s="428" t="str">
        <f t="shared" si="627"/>
        <v/>
      </c>
      <c r="AH440" s="429"/>
      <c r="AI440" s="429"/>
      <c r="AJ440" s="430"/>
      <c r="AN440" s="432"/>
    </row>
    <row r="441" spans="1:40" s="431" customFormat="1" ht="22.5">
      <c r="A441" s="219">
        <v>11</v>
      </c>
      <c r="B441" s="433" t="s">
        <v>330</v>
      </c>
      <c r="C441" s="434" t="s">
        <v>1</v>
      </c>
      <c r="D441" s="435" t="str">
        <f>IF(G$82="","",SUM(D$431:D$432)-SUM(D$433:D$435)-SUM(D$437:D$439))</f>
        <v/>
      </c>
      <c r="E441" s="435" t="str">
        <f t="shared" ref="E441:AG441" si="628">IF(H$82="","",SUM(E$431:E$432)-SUM(E$433:E$435)-SUM(E$437:E$439))</f>
        <v/>
      </c>
      <c r="F441" s="435" t="str">
        <f t="shared" si="628"/>
        <v/>
      </c>
      <c r="G441" s="435" t="str">
        <f t="shared" si="628"/>
        <v/>
      </c>
      <c r="H441" s="435" t="str">
        <f t="shared" si="628"/>
        <v/>
      </c>
      <c r="I441" s="435" t="str">
        <f t="shared" si="628"/>
        <v/>
      </c>
      <c r="J441" s="435" t="str">
        <f t="shared" si="628"/>
        <v/>
      </c>
      <c r="K441" s="435" t="str">
        <f t="shared" si="628"/>
        <v/>
      </c>
      <c r="L441" s="435" t="str">
        <f t="shared" si="628"/>
        <v/>
      </c>
      <c r="M441" s="435" t="str">
        <f t="shared" si="628"/>
        <v/>
      </c>
      <c r="N441" s="435" t="str">
        <f t="shared" si="628"/>
        <v/>
      </c>
      <c r="O441" s="435" t="str">
        <f t="shared" si="628"/>
        <v/>
      </c>
      <c r="P441" s="435" t="str">
        <f t="shared" si="628"/>
        <v/>
      </c>
      <c r="Q441" s="435" t="str">
        <f t="shared" si="628"/>
        <v/>
      </c>
      <c r="R441" s="435" t="str">
        <f t="shared" si="628"/>
        <v/>
      </c>
      <c r="S441" s="435" t="str">
        <f t="shared" si="628"/>
        <v/>
      </c>
      <c r="T441" s="435" t="str">
        <f t="shared" si="628"/>
        <v/>
      </c>
      <c r="U441" s="435" t="str">
        <f t="shared" si="628"/>
        <v/>
      </c>
      <c r="V441" s="435" t="str">
        <f t="shared" si="628"/>
        <v/>
      </c>
      <c r="W441" s="435" t="str">
        <f t="shared" si="628"/>
        <v/>
      </c>
      <c r="X441" s="435" t="str">
        <f t="shared" si="628"/>
        <v/>
      </c>
      <c r="Y441" s="435" t="str">
        <f t="shared" si="628"/>
        <v/>
      </c>
      <c r="Z441" s="435" t="str">
        <f t="shared" si="628"/>
        <v/>
      </c>
      <c r="AA441" s="435" t="str">
        <f t="shared" si="628"/>
        <v/>
      </c>
      <c r="AB441" s="435" t="str">
        <f t="shared" si="628"/>
        <v/>
      </c>
      <c r="AC441" s="435" t="str">
        <f t="shared" si="628"/>
        <v/>
      </c>
      <c r="AD441" s="435" t="str">
        <f t="shared" si="628"/>
        <v/>
      </c>
      <c r="AE441" s="435" t="str">
        <f t="shared" si="628"/>
        <v/>
      </c>
      <c r="AF441" s="435" t="str">
        <f t="shared" si="628"/>
        <v/>
      </c>
      <c r="AG441" s="435" t="str">
        <f t="shared" si="628"/>
        <v/>
      </c>
      <c r="AH441" s="429"/>
      <c r="AI441" s="429"/>
      <c r="AJ441" s="430"/>
      <c r="AN441" s="432"/>
    </row>
    <row r="442" spans="1:40" s="76" customFormat="1">
      <c r="A442" s="227">
        <v>10</v>
      </c>
      <c r="B442" s="418" t="s">
        <v>328</v>
      </c>
      <c r="C442" s="419" t="s">
        <v>1</v>
      </c>
      <c r="D442" s="420" t="str">
        <f>IF(G$82="","",D440*D$74)</f>
        <v/>
      </c>
      <c r="E442" s="420" t="str">
        <f t="shared" ref="E442:AG442" si="629">IF(H$82="","",E440*E$74)</f>
        <v/>
      </c>
      <c r="F442" s="420" t="str">
        <f t="shared" si="629"/>
        <v/>
      </c>
      <c r="G442" s="420" t="str">
        <f t="shared" si="629"/>
        <v/>
      </c>
      <c r="H442" s="420" t="str">
        <f t="shared" si="629"/>
        <v/>
      </c>
      <c r="I442" s="420" t="str">
        <f t="shared" si="629"/>
        <v/>
      </c>
      <c r="J442" s="420" t="str">
        <f t="shared" si="629"/>
        <v/>
      </c>
      <c r="K442" s="420" t="str">
        <f t="shared" si="629"/>
        <v/>
      </c>
      <c r="L442" s="420" t="str">
        <f t="shared" si="629"/>
        <v/>
      </c>
      <c r="M442" s="420" t="str">
        <f t="shared" si="629"/>
        <v/>
      </c>
      <c r="N442" s="420" t="str">
        <f t="shared" si="629"/>
        <v/>
      </c>
      <c r="O442" s="420" t="str">
        <f t="shared" si="629"/>
        <v/>
      </c>
      <c r="P442" s="420" t="str">
        <f t="shared" si="629"/>
        <v/>
      </c>
      <c r="Q442" s="420" t="str">
        <f t="shared" si="629"/>
        <v/>
      </c>
      <c r="R442" s="420" t="str">
        <f t="shared" si="629"/>
        <v/>
      </c>
      <c r="S442" s="420" t="str">
        <f t="shared" si="629"/>
        <v/>
      </c>
      <c r="T442" s="420" t="str">
        <f t="shared" si="629"/>
        <v/>
      </c>
      <c r="U442" s="420" t="str">
        <f t="shared" si="629"/>
        <v/>
      </c>
      <c r="V442" s="420" t="str">
        <f t="shared" si="629"/>
        <v/>
      </c>
      <c r="W442" s="420" t="str">
        <f t="shared" si="629"/>
        <v/>
      </c>
      <c r="X442" s="420" t="str">
        <f t="shared" si="629"/>
        <v/>
      </c>
      <c r="Y442" s="420" t="str">
        <f t="shared" si="629"/>
        <v/>
      </c>
      <c r="Z442" s="420" t="str">
        <f t="shared" si="629"/>
        <v/>
      </c>
      <c r="AA442" s="420" t="str">
        <f t="shared" si="629"/>
        <v/>
      </c>
      <c r="AB442" s="420" t="str">
        <f t="shared" si="629"/>
        <v/>
      </c>
      <c r="AC442" s="420" t="str">
        <f t="shared" si="629"/>
        <v/>
      </c>
      <c r="AD442" s="420" t="str">
        <f t="shared" si="629"/>
        <v/>
      </c>
      <c r="AE442" s="420" t="str">
        <f t="shared" si="629"/>
        <v/>
      </c>
      <c r="AF442" s="420" t="str">
        <f t="shared" si="629"/>
        <v/>
      </c>
      <c r="AG442" s="420" t="str">
        <f t="shared" si="629"/>
        <v/>
      </c>
      <c r="AH442" s="415"/>
      <c r="AI442" s="415"/>
      <c r="AJ442" s="416"/>
      <c r="AN442" s="417"/>
    </row>
    <row r="443" spans="1:40" s="76" customFormat="1">
      <c r="A443" s="421">
        <v>11</v>
      </c>
      <c r="B443" s="422" t="s">
        <v>329</v>
      </c>
      <c r="C443" s="423" t="s">
        <v>1</v>
      </c>
      <c r="D443" s="424" t="str">
        <f>IF(G$82="","",D441*D$74)</f>
        <v/>
      </c>
      <c r="E443" s="424" t="str">
        <f t="shared" ref="E443:AG443" si="630">IF(H$82="","",E441*E$74)</f>
        <v/>
      </c>
      <c r="F443" s="424" t="str">
        <f t="shared" si="630"/>
        <v/>
      </c>
      <c r="G443" s="424" t="str">
        <f t="shared" si="630"/>
        <v/>
      </c>
      <c r="H443" s="424" t="str">
        <f t="shared" si="630"/>
        <v/>
      </c>
      <c r="I443" s="424" t="str">
        <f t="shared" si="630"/>
        <v/>
      </c>
      <c r="J443" s="424" t="str">
        <f t="shared" si="630"/>
        <v/>
      </c>
      <c r="K443" s="424" t="str">
        <f t="shared" si="630"/>
        <v/>
      </c>
      <c r="L443" s="424" t="str">
        <f t="shared" si="630"/>
        <v/>
      </c>
      <c r="M443" s="424" t="str">
        <f t="shared" si="630"/>
        <v/>
      </c>
      <c r="N443" s="424" t="str">
        <f t="shared" si="630"/>
        <v/>
      </c>
      <c r="O443" s="424" t="str">
        <f t="shared" si="630"/>
        <v/>
      </c>
      <c r="P443" s="424" t="str">
        <f t="shared" si="630"/>
        <v/>
      </c>
      <c r="Q443" s="424" t="str">
        <f t="shared" si="630"/>
        <v/>
      </c>
      <c r="R443" s="424" t="str">
        <f t="shared" si="630"/>
        <v/>
      </c>
      <c r="S443" s="424" t="str">
        <f t="shared" si="630"/>
        <v/>
      </c>
      <c r="T443" s="424" t="str">
        <f t="shared" si="630"/>
        <v/>
      </c>
      <c r="U443" s="424" t="str">
        <f t="shared" si="630"/>
        <v/>
      </c>
      <c r="V443" s="424" t="str">
        <f t="shared" si="630"/>
        <v/>
      </c>
      <c r="W443" s="424" t="str">
        <f t="shared" si="630"/>
        <v/>
      </c>
      <c r="X443" s="424" t="str">
        <f t="shared" si="630"/>
        <v/>
      </c>
      <c r="Y443" s="424" t="str">
        <f t="shared" si="630"/>
        <v/>
      </c>
      <c r="Z443" s="424" t="str">
        <f t="shared" si="630"/>
        <v/>
      </c>
      <c r="AA443" s="424" t="str">
        <f t="shared" si="630"/>
        <v/>
      </c>
      <c r="AB443" s="424" t="str">
        <f t="shared" si="630"/>
        <v/>
      </c>
      <c r="AC443" s="424" t="str">
        <f t="shared" si="630"/>
        <v/>
      </c>
      <c r="AD443" s="424" t="str">
        <f t="shared" si="630"/>
        <v/>
      </c>
      <c r="AE443" s="424" t="str">
        <f t="shared" si="630"/>
        <v/>
      </c>
      <c r="AF443" s="424" t="str">
        <f t="shared" si="630"/>
        <v/>
      </c>
      <c r="AG443" s="424" t="str">
        <f t="shared" si="630"/>
        <v/>
      </c>
      <c r="AH443" s="415"/>
      <c r="AI443" s="415"/>
      <c r="AJ443" s="416"/>
      <c r="AN443" s="417"/>
    </row>
    <row r="444" spans="1:40" s="59" customFormat="1" ht="19.5" customHeight="1">
      <c r="A444" s="58"/>
      <c r="B444" s="59" t="s">
        <v>315</v>
      </c>
    </row>
    <row r="445" spans="1:40">
      <c r="A445" s="175" t="s">
        <v>11</v>
      </c>
      <c r="B445" s="176" t="s">
        <v>293</v>
      </c>
      <c r="C445" s="2" t="s">
        <v>0</v>
      </c>
      <c r="D445" s="178" t="s">
        <v>271</v>
      </c>
    </row>
    <row r="446" spans="1:40">
      <c r="A446" s="141">
        <v>1</v>
      </c>
      <c r="B446" s="11" t="s">
        <v>335</v>
      </c>
      <c r="C446" s="115" t="s">
        <v>3</v>
      </c>
      <c r="D446" s="182">
        <f>SUM(D$442:AG$442)</f>
        <v>0</v>
      </c>
    </row>
    <row r="447" spans="1:40">
      <c r="A447" s="155">
        <v>2</v>
      </c>
      <c r="B447" s="29" t="s">
        <v>336</v>
      </c>
      <c r="C447" s="156" t="s">
        <v>4</v>
      </c>
      <c r="D447" s="437" t="str">
        <f>IFERROR(IRR(D$440:AG$440,4%),"Brak wyniku")</f>
        <v>Brak wyniku</v>
      </c>
    </row>
    <row r="448" spans="1:40">
      <c r="A448" s="142">
        <v>3</v>
      </c>
      <c r="B448" s="25" t="s">
        <v>337</v>
      </c>
      <c r="C448" s="119" t="s">
        <v>3</v>
      </c>
      <c r="D448" s="183">
        <f>SUM(D$443:AG$443)</f>
        <v>0</v>
      </c>
    </row>
    <row r="449" spans="1:40">
      <c r="A449" s="155">
        <v>4</v>
      </c>
      <c r="B449" s="29" t="s">
        <v>338</v>
      </c>
      <c r="C449" s="156" t="s">
        <v>4</v>
      </c>
      <c r="D449" s="437" t="str">
        <f>IFERROR(IRR(D$441:AG$441,4%),"Brak wyniku")</f>
        <v>Brak wyniku</v>
      </c>
    </row>
    <row r="450" spans="1:40">
      <c r="A450" s="186">
        <v>5</v>
      </c>
      <c r="B450" s="187" t="s">
        <v>339</v>
      </c>
      <c r="C450" s="188" t="s">
        <v>83</v>
      </c>
      <c r="D450" s="436" t="str">
        <f>IF($D$447="Brak wyniku",IF($D$446&lt;0,"Tak","Nie"),IF(AND($D$446&lt;0,$D$447&lt;$D$32)=TRUE,"Tak","Nie"))</f>
        <v>Nie</v>
      </c>
    </row>
    <row r="451" spans="1:40" s="57" customFormat="1" ht="24" customHeight="1">
      <c r="A451" s="56" t="s">
        <v>332</v>
      </c>
      <c r="B451" s="57" t="s">
        <v>333</v>
      </c>
      <c r="H451" s="99"/>
    </row>
    <row r="452" spans="1:40" s="59" customFormat="1" ht="19.5" customHeight="1">
      <c r="A452" s="58"/>
      <c r="B452" s="59" t="s">
        <v>334</v>
      </c>
    </row>
    <row r="453" spans="1:40" s="9" customFormat="1">
      <c r="A453" s="470" t="s">
        <v>11</v>
      </c>
      <c r="B453" s="472" t="s">
        <v>2</v>
      </c>
      <c r="C453" s="468" t="s">
        <v>0</v>
      </c>
      <c r="D453" s="41" t="str">
        <f t="shared" ref="D453" si="631">IF(G$82="","",G$82)</f>
        <v/>
      </c>
      <c r="E453" s="41" t="str">
        <f t="shared" ref="E453" si="632">IF(H$82="","",H$82)</f>
        <v/>
      </c>
      <c r="F453" s="41" t="str">
        <f t="shared" ref="F453" si="633">IF(I$82="","",I$82)</f>
        <v/>
      </c>
      <c r="G453" s="41" t="str">
        <f t="shared" ref="G453" si="634">IF(J$82="","",J$82)</f>
        <v/>
      </c>
      <c r="H453" s="41" t="str">
        <f t="shared" ref="H453" si="635">IF(K$82="","",K$82)</f>
        <v/>
      </c>
      <c r="I453" s="41" t="str">
        <f t="shared" ref="I453" si="636">IF(L$82="","",L$82)</f>
        <v/>
      </c>
      <c r="J453" s="41" t="str">
        <f t="shared" ref="J453" si="637">IF(M$82="","",M$82)</f>
        <v/>
      </c>
      <c r="K453" s="41" t="str">
        <f t="shared" ref="K453" si="638">IF(N$82="","",N$82)</f>
        <v/>
      </c>
      <c r="L453" s="41" t="str">
        <f t="shared" ref="L453" si="639">IF(O$82="","",O$82)</f>
        <v/>
      </c>
      <c r="M453" s="41" t="str">
        <f t="shared" ref="M453" si="640">IF(P$82="","",P$82)</f>
        <v/>
      </c>
      <c r="N453" s="41" t="str">
        <f t="shared" ref="N453" si="641">IF(Q$82="","",Q$82)</f>
        <v/>
      </c>
      <c r="O453" s="41" t="str">
        <f t="shared" ref="O453" si="642">IF(R$82="","",R$82)</f>
        <v/>
      </c>
      <c r="P453" s="41" t="str">
        <f t="shared" ref="P453" si="643">IF(S$82="","",S$82)</f>
        <v/>
      </c>
      <c r="Q453" s="41" t="str">
        <f t="shared" ref="Q453" si="644">IF(T$82="","",T$82)</f>
        <v/>
      </c>
      <c r="R453" s="41" t="str">
        <f t="shared" ref="R453" si="645">IF(U$82="","",U$82)</f>
        <v/>
      </c>
      <c r="S453" s="41" t="str">
        <f t="shared" ref="S453" si="646">IF(V$82="","",V$82)</f>
        <v/>
      </c>
      <c r="T453" s="41" t="str">
        <f t="shared" ref="T453" si="647">IF(W$82="","",W$82)</f>
        <v/>
      </c>
      <c r="U453" s="41" t="str">
        <f t="shared" ref="U453" si="648">IF(X$82="","",X$82)</f>
        <v/>
      </c>
      <c r="V453" s="41" t="str">
        <f t="shared" ref="V453" si="649">IF(Y$82="","",Y$82)</f>
        <v/>
      </c>
      <c r="W453" s="41" t="str">
        <f t="shared" ref="W453" si="650">IF(Z$82="","",Z$82)</f>
        <v/>
      </c>
      <c r="X453" s="41" t="str">
        <f t="shared" ref="X453" si="651">IF(AA$82="","",AA$82)</f>
        <v/>
      </c>
      <c r="Y453" s="41" t="str">
        <f t="shared" ref="Y453" si="652">IF(AB$82="","",AB$82)</f>
        <v/>
      </c>
      <c r="Z453" s="41" t="str">
        <f t="shared" ref="Z453" si="653">IF(AC$82="","",AC$82)</f>
        <v/>
      </c>
      <c r="AA453" s="41" t="str">
        <f t="shared" ref="AA453" si="654">IF(AD$82="","",AD$82)</f>
        <v/>
      </c>
      <c r="AB453" s="41" t="str">
        <f t="shared" ref="AB453" si="655">IF(AE$82="","",AE$82)</f>
        <v/>
      </c>
      <c r="AC453" s="41" t="str">
        <f t="shared" ref="AC453" si="656">IF(AF$82="","",AF$82)</f>
        <v/>
      </c>
      <c r="AD453" s="41" t="str">
        <f t="shared" ref="AD453" si="657">IF(AG$82="","",AG$82)</f>
        <v/>
      </c>
      <c r="AE453" s="41" t="str">
        <f t="shared" ref="AE453" si="658">IF(AH$82="","",AH$82)</f>
        <v/>
      </c>
      <c r="AF453" s="41" t="str">
        <f t="shared" ref="AF453" si="659">IF(AI$82="","",AI$82)</f>
        <v/>
      </c>
      <c r="AG453" s="41" t="str">
        <f t="shared" ref="AG453" si="660">IF(AJ$82="","",AJ$82)</f>
        <v/>
      </c>
    </row>
    <row r="454" spans="1:40" s="9" customFormat="1">
      <c r="A454" s="471"/>
      <c r="B454" s="473"/>
      <c r="C454" s="474"/>
      <c r="D454" s="38" t="str">
        <f t="shared" ref="D454" si="661">IF(G$83="","",G$83)</f>
        <v/>
      </c>
      <c r="E454" s="38" t="str">
        <f t="shared" ref="E454" si="662">IF(H$83="","",H$83)</f>
        <v/>
      </c>
      <c r="F454" s="38" t="str">
        <f t="shared" ref="F454" si="663">IF(I$83="","",I$83)</f>
        <v/>
      </c>
      <c r="G454" s="38" t="str">
        <f t="shared" ref="G454" si="664">IF(J$83="","",J$83)</f>
        <v/>
      </c>
      <c r="H454" s="38" t="str">
        <f t="shared" ref="H454" si="665">IF(K$83="","",K$83)</f>
        <v/>
      </c>
      <c r="I454" s="38" t="str">
        <f t="shared" ref="I454" si="666">IF(L$83="","",L$83)</f>
        <v/>
      </c>
      <c r="J454" s="38" t="str">
        <f t="shared" ref="J454" si="667">IF(M$83="","",M$83)</f>
        <v/>
      </c>
      <c r="K454" s="38" t="str">
        <f t="shared" ref="K454" si="668">IF(N$83="","",N$83)</f>
        <v/>
      </c>
      <c r="L454" s="38" t="str">
        <f t="shared" ref="L454" si="669">IF(O$83="","",O$83)</f>
        <v/>
      </c>
      <c r="M454" s="38" t="str">
        <f t="shared" ref="M454" si="670">IF(P$83="","",P$83)</f>
        <v/>
      </c>
      <c r="N454" s="38" t="str">
        <f t="shared" ref="N454" si="671">IF(Q$83="","",Q$83)</f>
        <v/>
      </c>
      <c r="O454" s="38" t="str">
        <f t="shared" ref="O454" si="672">IF(R$83="","",R$83)</f>
        <v/>
      </c>
      <c r="P454" s="38" t="str">
        <f t="shared" ref="P454" si="673">IF(S$83="","",S$83)</f>
        <v/>
      </c>
      <c r="Q454" s="38" t="str">
        <f t="shared" ref="Q454" si="674">IF(T$83="","",T$83)</f>
        <v/>
      </c>
      <c r="R454" s="38" t="str">
        <f t="shared" ref="R454" si="675">IF(U$83="","",U$83)</f>
        <v/>
      </c>
      <c r="S454" s="38" t="str">
        <f t="shared" ref="S454" si="676">IF(V$83="","",V$83)</f>
        <v/>
      </c>
      <c r="T454" s="38" t="str">
        <f t="shared" ref="T454" si="677">IF(W$83="","",W$83)</f>
        <v/>
      </c>
      <c r="U454" s="38" t="str">
        <f t="shared" ref="U454" si="678">IF(X$83="","",X$83)</f>
        <v/>
      </c>
      <c r="V454" s="38" t="str">
        <f t="shared" ref="V454" si="679">IF(Y$83="","",Y$83)</f>
        <v/>
      </c>
      <c r="W454" s="38" t="str">
        <f t="shared" ref="W454" si="680">IF(Z$83="","",Z$83)</f>
        <v/>
      </c>
      <c r="X454" s="38" t="str">
        <f t="shared" ref="X454" si="681">IF(AA$83="","",AA$83)</f>
        <v/>
      </c>
      <c r="Y454" s="38" t="str">
        <f t="shared" ref="Y454" si="682">IF(AB$83="","",AB$83)</f>
        <v/>
      </c>
      <c r="Z454" s="38" t="str">
        <f t="shared" ref="Z454" si="683">IF(AC$83="","",AC$83)</f>
        <v/>
      </c>
      <c r="AA454" s="38" t="str">
        <f t="shared" ref="AA454" si="684">IF(AD$83="","",AD$83)</f>
        <v/>
      </c>
      <c r="AB454" s="38" t="str">
        <f t="shared" ref="AB454" si="685">IF(AE$83="","",AE$83)</f>
        <v/>
      </c>
      <c r="AC454" s="38" t="str">
        <f t="shared" ref="AC454" si="686">IF(AF$83="","",AF$83)</f>
        <v/>
      </c>
      <c r="AD454" s="38" t="str">
        <f t="shared" ref="AD454" si="687">IF(AG$83="","",AG$83)</f>
        <v/>
      </c>
      <c r="AE454" s="38" t="str">
        <f t="shared" ref="AE454" si="688">IF(AH$83="","",AH$83)</f>
        <v/>
      </c>
      <c r="AF454" s="38" t="str">
        <f t="shared" ref="AF454" si="689">IF(AI$83="","",AI$83)</f>
        <v/>
      </c>
      <c r="AG454" s="38" t="str">
        <f t="shared" ref="AG454" si="690">IF(AJ$83="","",AJ$83)</f>
        <v/>
      </c>
    </row>
    <row r="455" spans="1:40">
      <c r="A455" s="43">
        <v>0</v>
      </c>
      <c r="B455" s="5" t="s">
        <v>24</v>
      </c>
      <c r="C455" s="18" t="s">
        <v>1</v>
      </c>
      <c r="D455" s="174">
        <v>0</v>
      </c>
      <c r="E455" s="174" t="str">
        <f>IF(H$82="","",D473)</f>
        <v/>
      </c>
      <c r="F455" s="174" t="str">
        <f t="shared" ref="F455:AG455" si="691">IF(I$82="","",E473)</f>
        <v/>
      </c>
      <c r="G455" s="174" t="str">
        <f t="shared" si="691"/>
        <v/>
      </c>
      <c r="H455" s="174" t="str">
        <f t="shared" si="691"/>
        <v/>
      </c>
      <c r="I455" s="174" t="str">
        <f t="shared" si="691"/>
        <v/>
      </c>
      <c r="J455" s="174" t="str">
        <f t="shared" si="691"/>
        <v/>
      </c>
      <c r="K455" s="174" t="str">
        <f t="shared" si="691"/>
        <v/>
      </c>
      <c r="L455" s="174" t="str">
        <f t="shared" si="691"/>
        <v/>
      </c>
      <c r="M455" s="174" t="str">
        <f t="shared" si="691"/>
        <v/>
      </c>
      <c r="N455" s="174" t="str">
        <f t="shared" si="691"/>
        <v/>
      </c>
      <c r="O455" s="174" t="str">
        <f t="shared" si="691"/>
        <v/>
      </c>
      <c r="P455" s="174" t="str">
        <f t="shared" si="691"/>
        <v/>
      </c>
      <c r="Q455" s="174" t="str">
        <f t="shared" si="691"/>
        <v/>
      </c>
      <c r="R455" s="174" t="str">
        <f t="shared" si="691"/>
        <v/>
      </c>
      <c r="S455" s="174" t="str">
        <f t="shared" si="691"/>
        <v/>
      </c>
      <c r="T455" s="174" t="str">
        <f t="shared" si="691"/>
        <v/>
      </c>
      <c r="U455" s="174" t="str">
        <f t="shared" si="691"/>
        <v/>
      </c>
      <c r="V455" s="174" t="str">
        <f t="shared" si="691"/>
        <v/>
      </c>
      <c r="W455" s="174" t="str">
        <f t="shared" si="691"/>
        <v/>
      </c>
      <c r="X455" s="174" t="str">
        <f t="shared" si="691"/>
        <v/>
      </c>
      <c r="Y455" s="174" t="str">
        <f t="shared" si="691"/>
        <v/>
      </c>
      <c r="Z455" s="174" t="str">
        <f t="shared" si="691"/>
        <v/>
      </c>
      <c r="AA455" s="174" t="str">
        <f t="shared" si="691"/>
        <v/>
      </c>
      <c r="AB455" s="174" t="str">
        <f t="shared" si="691"/>
        <v/>
      </c>
      <c r="AC455" s="174" t="str">
        <f t="shared" si="691"/>
        <v/>
      </c>
      <c r="AD455" s="174" t="str">
        <f t="shared" si="691"/>
        <v/>
      </c>
      <c r="AE455" s="174" t="str">
        <f t="shared" si="691"/>
        <v/>
      </c>
      <c r="AF455" s="174" t="str">
        <f t="shared" si="691"/>
        <v/>
      </c>
      <c r="AG455" s="174" t="str">
        <f t="shared" si="691"/>
        <v/>
      </c>
      <c r="AH455" s="6"/>
      <c r="AI455" s="6"/>
      <c r="AJ455" s="6"/>
      <c r="AN455" s="6"/>
    </row>
    <row r="456" spans="1:40">
      <c r="A456" s="79">
        <v>1</v>
      </c>
      <c r="B456" s="444" t="s">
        <v>25</v>
      </c>
      <c r="C456" s="78" t="s">
        <v>1</v>
      </c>
      <c r="D456" s="445" t="str">
        <f>IF(G$82="","",SUM(D457:D463))</f>
        <v/>
      </c>
      <c r="E456" s="445" t="str">
        <f t="shared" ref="E456:AG456" si="692">IF(H$82="","",SUM(E457:E463))</f>
        <v/>
      </c>
      <c r="F456" s="445" t="str">
        <f t="shared" si="692"/>
        <v/>
      </c>
      <c r="G456" s="445" t="str">
        <f t="shared" si="692"/>
        <v/>
      </c>
      <c r="H456" s="445" t="str">
        <f t="shared" si="692"/>
        <v/>
      </c>
      <c r="I456" s="445" t="str">
        <f t="shared" si="692"/>
        <v/>
      </c>
      <c r="J456" s="445" t="str">
        <f t="shared" si="692"/>
        <v/>
      </c>
      <c r="K456" s="445" t="str">
        <f t="shared" si="692"/>
        <v/>
      </c>
      <c r="L456" s="445" t="str">
        <f t="shared" si="692"/>
        <v/>
      </c>
      <c r="M456" s="445" t="str">
        <f t="shared" si="692"/>
        <v/>
      </c>
      <c r="N456" s="445" t="str">
        <f t="shared" si="692"/>
        <v/>
      </c>
      <c r="O456" s="445" t="str">
        <f t="shared" si="692"/>
        <v/>
      </c>
      <c r="P456" s="445" t="str">
        <f t="shared" si="692"/>
        <v/>
      </c>
      <c r="Q456" s="445" t="str">
        <f t="shared" si="692"/>
        <v/>
      </c>
      <c r="R456" s="445" t="str">
        <f t="shared" si="692"/>
        <v/>
      </c>
      <c r="S456" s="445" t="str">
        <f t="shared" si="692"/>
        <v/>
      </c>
      <c r="T456" s="445" t="str">
        <f t="shared" si="692"/>
        <v/>
      </c>
      <c r="U456" s="445" t="str">
        <f t="shared" si="692"/>
        <v/>
      </c>
      <c r="V456" s="445" t="str">
        <f t="shared" si="692"/>
        <v/>
      </c>
      <c r="W456" s="445" t="str">
        <f t="shared" si="692"/>
        <v/>
      </c>
      <c r="X456" s="445" t="str">
        <f t="shared" si="692"/>
        <v/>
      </c>
      <c r="Y456" s="445" t="str">
        <f t="shared" si="692"/>
        <v/>
      </c>
      <c r="Z456" s="445" t="str">
        <f t="shared" si="692"/>
        <v/>
      </c>
      <c r="AA456" s="445" t="str">
        <f t="shared" si="692"/>
        <v/>
      </c>
      <c r="AB456" s="445" t="str">
        <f t="shared" si="692"/>
        <v/>
      </c>
      <c r="AC456" s="445" t="str">
        <f t="shared" si="692"/>
        <v/>
      </c>
      <c r="AD456" s="445" t="str">
        <f t="shared" si="692"/>
        <v/>
      </c>
      <c r="AE456" s="445" t="str">
        <f t="shared" si="692"/>
        <v/>
      </c>
      <c r="AF456" s="445" t="str">
        <f t="shared" si="692"/>
        <v/>
      </c>
      <c r="AG456" s="445" t="str">
        <f t="shared" si="692"/>
        <v/>
      </c>
      <c r="AH456" s="6"/>
      <c r="AI456" s="6"/>
      <c r="AJ456" s="6"/>
      <c r="AN456" s="6"/>
    </row>
    <row r="457" spans="1:40">
      <c r="A457" s="45" t="s">
        <v>12</v>
      </c>
      <c r="B457" s="24" t="s">
        <v>343</v>
      </c>
      <c r="C457" s="40" t="s">
        <v>1</v>
      </c>
      <c r="D457" s="179" t="str">
        <f>IF(G$82="","",IF(D$184="",0,IF((1-$D$426)*D$184-D$458&lt;0,0,(1-$D$426)*D$184-D$458)))</f>
        <v/>
      </c>
      <c r="E457" s="179" t="str">
        <f t="shared" ref="E457:AG457" si="693">IF(H$82="","",IF(E$184="",0,IF((1-$D$426)*E$184-E$458&lt;0,0,(1-$D$426)*E$184-E$458)))</f>
        <v/>
      </c>
      <c r="F457" s="179" t="str">
        <f t="shared" si="693"/>
        <v/>
      </c>
      <c r="G457" s="179" t="str">
        <f t="shared" si="693"/>
        <v/>
      </c>
      <c r="H457" s="179" t="str">
        <f t="shared" si="693"/>
        <v/>
      </c>
      <c r="I457" s="179" t="str">
        <f t="shared" si="693"/>
        <v/>
      </c>
      <c r="J457" s="179" t="str">
        <f t="shared" si="693"/>
        <v/>
      </c>
      <c r="K457" s="179" t="str">
        <f t="shared" si="693"/>
        <v/>
      </c>
      <c r="L457" s="179" t="str">
        <f t="shared" si="693"/>
        <v/>
      </c>
      <c r="M457" s="179" t="str">
        <f t="shared" si="693"/>
        <v/>
      </c>
      <c r="N457" s="179" t="str">
        <f t="shared" si="693"/>
        <v/>
      </c>
      <c r="O457" s="179" t="str">
        <f t="shared" si="693"/>
        <v/>
      </c>
      <c r="P457" s="179" t="str">
        <f t="shared" si="693"/>
        <v/>
      </c>
      <c r="Q457" s="179" t="str">
        <f t="shared" si="693"/>
        <v/>
      </c>
      <c r="R457" s="179" t="str">
        <f t="shared" si="693"/>
        <v/>
      </c>
      <c r="S457" s="179" t="str">
        <f t="shared" si="693"/>
        <v/>
      </c>
      <c r="T457" s="179" t="str">
        <f t="shared" si="693"/>
        <v/>
      </c>
      <c r="U457" s="179" t="str">
        <f t="shared" si="693"/>
        <v/>
      </c>
      <c r="V457" s="179" t="str">
        <f t="shared" si="693"/>
        <v/>
      </c>
      <c r="W457" s="179" t="str">
        <f t="shared" si="693"/>
        <v/>
      </c>
      <c r="X457" s="179" t="str">
        <f t="shared" si="693"/>
        <v/>
      </c>
      <c r="Y457" s="179" t="str">
        <f t="shared" si="693"/>
        <v/>
      </c>
      <c r="Z457" s="179" t="str">
        <f t="shared" si="693"/>
        <v/>
      </c>
      <c r="AA457" s="179" t="str">
        <f t="shared" si="693"/>
        <v/>
      </c>
      <c r="AB457" s="179" t="str">
        <f t="shared" si="693"/>
        <v/>
      </c>
      <c r="AC457" s="179" t="str">
        <f t="shared" si="693"/>
        <v/>
      </c>
      <c r="AD457" s="179" t="str">
        <f t="shared" si="693"/>
        <v/>
      </c>
      <c r="AE457" s="179" t="str">
        <f t="shared" si="693"/>
        <v/>
      </c>
      <c r="AF457" s="179" t="str">
        <f t="shared" si="693"/>
        <v/>
      </c>
      <c r="AG457" s="179" t="str">
        <f t="shared" si="693"/>
        <v/>
      </c>
      <c r="AH457" s="6"/>
      <c r="AI457" s="6"/>
      <c r="AJ457" s="6"/>
      <c r="AN457" s="6"/>
    </row>
    <row r="458" spans="1:40" s="19" customFormat="1">
      <c r="A458" s="45" t="s">
        <v>13</v>
      </c>
      <c r="B458" s="24" t="s">
        <v>26</v>
      </c>
      <c r="C458" s="40" t="s">
        <v>1</v>
      </c>
      <c r="D458" s="179" t="str">
        <f>IF(G$82="","",D$196)</f>
        <v/>
      </c>
      <c r="E458" s="179" t="str">
        <f t="shared" ref="E458:AG458" si="694">IF(H$82="","",E$196)</f>
        <v/>
      </c>
      <c r="F458" s="179" t="str">
        <f t="shared" si="694"/>
        <v/>
      </c>
      <c r="G458" s="179" t="str">
        <f t="shared" si="694"/>
        <v/>
      </c>
      <c r="H458" s="179" t="str">
        <f t="shared" si="694"/>
        <v/>
      </c>
      <c r="I458" s="179" t="str">
        <f t="shared" si="694"/>
        <v/>
      </c>
      <c r="J458" s="179" t="str">
        <f t="shared" si="694"/>
        <v/>
      </c>
      <c r="K458" s="179" t="str">
        <f t="shared" si="694"/>
        <v/>
      </c>
      <c r="L458" s="179" t="str">
        <f t="shared" si="694"/>
        <v/>
      </c>
      <c r="M458" s="179" t="str">
        <f t="shared" si="694"/>
        <v/>
      </c>
      <c r="N458" s="179" t="str">
        <f t="shared" si="694"/>
        <v/>
      </c>
      <c r="O458" s="179" t="str">
        <f t="shared" si="694"/>
        <v/>
      </c>
      <c r="P458" s="179" t="str">
        <f t="shared" si="694"/>
        <v/>
      </c>
      <c r="Q458" s="179" t="str">
        <f t="shared" si="694"/>
        <v/>
      </c>
      <c r="R458" s="179" t="str">
        <f t="shared" si="694"/>
        <v/>
      </c>
      <c r="S458" s="179" t="str">
        <f t="shared" si="694"/>
        <v/>
      </c>
      <c r="T458" s="179" t="str">
        <f t="shared" si="694"/>
        <v/>
      </c>
      <c r="U458" s="179" t="str">
        <f t="shared" si="694"/>
        <v/>
      </c>
      <c r="V458" s="179" t="str">
        <f t="shared" si="694"/>
        <v/>
      </c>
      <c r="W458" s="179" t="str">
        <f t="shared" si="694"/>
        <v/>
      </c>
      <c r="X458" s="179" t="str">
        <f t="shared" si="694"/>
        <v/>
      </c>
      <c r="Y458" s="179" t="str">
        <f t="shared" si="694"/>
        <v/>
      </c>
      <c r="Z458" s="179" t="str">
        <f t="shared" si="694"/>
        <v/>
      </c>
      <c r="AA458" s="179" t="str">
        <f t="shared" si="694"/>
        <v/>
      </c>
      <c r="AB458" s="179" t="str">
        <f t="shared" si="694"/>
        <v/>
      </c>
      <c r="AC458" s="179" t="str">
        <f t="shared" si="694"/>
        <v/>
      </c>
      <c r="AD458" s="179" t="str">
        <f t="shared" si="694"/>
        <v/>
      </c>
      <c r="AE458" s="179" t="str">
        <f t="shared" si="694"/>
        <v/>
      </c>
      <c r="AF458" s="179" t="str">
        <f t="shared" si="694"/>
        <v/>
      </c>
      <c r="AG458" s="179" t="str">
        <f t="shared" si="694"/>
        <v/>
      </c>
    </row>
    <row r="459" spans="1:40" s="19" customFormat="1">
      <c r="A459" s="45" t="s">
        <v>14</v>
      </c>
      <c r="B459" s="24" t="s">
        <v>344</v>
      </c>
      <c r="C459" s="40" t="s">
        <v>1</v>
      </c>
      <c r="D459" s="179" t="str">
        <f>IF(G$82="","",IF(D$184="",0,$D$426*D$184))</f>
        <v/>
      </c>
      <c r="E459" s="179" t="str">
        <f t="shared" ref="E459:AG459" si="695">IF(H$82="","",IF(E$184="",0,$D$426*E$184))</f>
        <v/>
      </c>
      <c r="F459" s="179" t="str">
        <f t="shared" si="695"/>
        <v/>
      </c>
      <c r="G459" s="179" t="str">
        <f t="shared" si="695"/>
        <v/>
      </c>
      <c r="H459" s="179" t="str">
        <f t="shared" si="695"/>
        <v/>
      </c>
      <c r="I459" s="179" t="str">
        <f t="shared" si="695"/>
        <v/>
      </c>
      <c r="J459" s="179" t="str">
        <f t="shared" si="695"/>
        <v/>
      </c>
      <c r="K459" s="179" t="str">
        <f t="shared" si="695"/>
        <v/>
      </c>
      <c r="L459" s="179" t="str">
        <f t="shared" si="695"/>
        <v/>
      </c>
      <c r="M459" s="179" t="str">
        <f t="shared" si="695"/>
        <v/>
      </c>
      <c r="N459" s="179" t="str">
        <f t="shared" si="695"/>
        <v/>
      </c>
      <c r="O459" s="179" t="str">
        <f t="shared" si="695"/>
        <v/>
      </c>
      <c r="P459" s="179" t="str">
        <f t="shared" si="695"/>
        <v/>
      </c>
      <c r="Q459" s="179" t="str">
        <f t="shared" si="695"/>
        <v/>
      </c>
      <c r="R459" s="179" t="str">
        <f t="shared" si="695"/>
        <v/>
      </c>
      <c r="S459" s="179" t="str">
        <f t="shared" si="695"/>
        <v/>
      </c>
      <c r="T459" s="179" t="str">
        <f t="shared" si="695"/>
        <v/>
      </c>
      <c r="U459" s="179" t="str">
        <f t="shared" si="695"/>
        <v/>
      </c>
      <c r="V459" s="179" t="str">
        <f t="shared" si="695"/>
        <v/>
      </c>
      <c r="W459" s="179" t="str">
        <f t="shared" si="695"/>
        <v/>
      </c>
      <c r="X459" s="179" t="str">
        <f t="shared" si="695"/>
        <v/>
      </c>
      <c r="Y459" s="179" t="str">
        <f t="shared" si="695"/>
        <v/>
      </c>
      <c r="Z459" s="179" t="str">
        <f t="shared" si="695"/>
        <v/>
      </c>
      <c r="AA459" s="179" t="str">
        <f t="shared" si="695"/>
        <v/>
      </c>
      <c r="AB459" s="179" t="str">
        <f t="shared" si="695"/>
        <v/>
      </c>
      <c r="AC459" s="179" t="str">
        <f t="shared" si="695"/>
        <v/>
      </c>
      <c r="AD459" s="179" t="str">
        <f t="shared" si="695"/>
        <v/>
      </c>
      <c r="AE459" s="179" t="str">
        <f t="shared" si="695"/>
        <v/>
      </c>
      <c r="AF459" s="179" t="str">
        <f t="shared" si="695"/>
        <v/>
      </c>
      <c r="AG459" s="179" t="str">
        <f t="shared" si="695"/>
        <v/>
      </c>
    </row>
    <row r="460" spans="1:40" s="19" customFormat="1" ht="22.5">
      <c r="A460" s="45" t="s">
        <v>15</v>
      </c>
      <c r="B460" s="24" t="s">
        <v>345</v>
      </c>
      <c r="C460" s="40" t="s">
        <v>1</v>
      </c>
      <c r="D460" s="179" t="str">
        <f>IF(G$82="","",D$371)</f>
        <v/>
      </c>
      <c r="E460" s="179" t="str">
        <f t="shared" ref="E460:AG460" si="696">IF(H$82="","",E$371)</f>
        <v/>
      </c>
      <c r="F460" s="179" t="str">
        <f t="shared" si="696"/>
        <v/>
      </c>
      <c r="G460" s="179" t="str">
        <f t="shared" si="696"/>
        <v/>
      </c>
      <c r="H460" s="179" t="str">
        <f t="shared" si="696"/>
        <v/>
      </c>
      <c r="I460" s="179" t="str">
        <f t="shared" si="696"/>
        <v/>
      </c>
      <c r="J460" s="179" t="str">
        <f t="shared" si="696"/>
        <v/>
      </c>
      <c r="K460" s="179" t="str">
        <f t="shared" si="696"/>
        <v/>
      </c>
      <c r="L460" s="179" t="str">
        <f t="shared" si="696"/>
        <v/>
      </c>
      <c r="M460" s="179" t="str">
        <f t="shared" si="696"/>
        <v/>
      </c>
      <c r="N460" s="179" t="str">
        <f t="shared" si="696"/>
        <v/>
      </c>
      <c r="O460" s="179" t="str">
        <f t="shared" si="696"/>
        <v/>
      </c>
      <c r="P460" s="179" t="str">
        <f t="shared" si="696"/>
        <v/>
      </c>
      <c r="Q460" s="179" t="str">
        <f t="shared" si="696"/>
        <v/>
      </c>
      <c r="R460" s="179" t="str">
        <f t="shared" si="696"/>
        <v/>
      </c>
      <c r="S460" s="179" t="str">
        <f t="shared" si="696"/>
        <v/>
      </c>
      <c r="T460" s="179" t="str">
        <f t="shared" si="696"/>
        <v/>
      </c>
      <c r="U460" s="179" t="str">
        <f t="shared" si="696"/>
        <v/>
      </c>
      <c r="V460" s="179" t="str">
        <f t="shared" si="696"/>
        <v/>
      </c>
      <c r="W460" s="179" t="str">
        <f t="shared" si="696"/>
        <v/>
      </c>
      <c r="X460" s="179" t="str">
        <f t="shared" si="696"/>
        <v/>
      </c>
      <c r="Y460" s="179" t="str">
        <f t="shared" si="696"/>
        <v/>
      </c>
      <c r="Z460" s="179" t="str">
        <f t="shared" si="696"/>
        <v/>
      </c>
      <c r="AA460" s="179" t="str">
        <f t="shared" si="696"/>
        <v/>
      </c>
      <c r="AB460" s="179" t="str">
        <f t="shared" si="696"/>
        <v/>
      </c>
      <c r="AC460" s="179" t="str">
        <f t="shared" si="696"/>
        <v/>
      </c>
      <c r="AD460" s="179" t="str">
        <f t="shared" si="696"/>
        <v/>
      </c>
      <c r="AE460" s="179" t="str">
        <f t="shared" si="696"/>
        <v/>
      </c>
      <c r="AF460" s="179" t="str">
        <f t="shared" si="696"/>
        <v/>
      </c>
      <c r="AG460" s="179" t="str">
        <f t="shared" si="696"/>
        <v/>
      </c>
    </row>
    <row r="461" spans="1:40" s="19" customFormat="1">
      <c r="A461" s="45" t="s">
        <v>16</v>
      </c>
      <c r="B461" s="24" t="s">
        <v>346</v>
      </c>
      <c r="C461" s="40" t="s">
        <v>1</v>
      </c>
      <c r="D461" s="179"/>
      <c r="E461" s="179"/>
      <c r="F461" s="179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  <c r="X461" s="179"/>
      <c r="Y461" s="179"/>
      <c r="Z461" s="179"/>
      <c r="AA461" s="179"/>
      <c r="AB461" s="179"/>
      <c r="AC461" s="179"/>
      <c r="AD461" s="179"/>
      <c r="AE461" s="179"/>
      <c r="AF461" s="179"/>
      <c r="AG461" s="179"/>
    </row>
    <row r="462" spans="1:40" s="19" customFormat="1">
      <c r="A462" s="45" t="s">
        <v>17</v>
      </c>
      <c r="B462" s="24" t="s">
        <v>347</v>
      </c>
      <c r="C462" s="40" t="s">
        <v>1</v>
      </c>
      <c r="D462" s="179"/>
      <c r="E462" s="179"/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179"/>
      <c r="AC462" s="179"/>
      <c r="AD462" s="179"/>
      <c r="AE462" s="179"/>
      <c r="AF462" s="179"/>
      <c r="AG462" s="179"/>
    </row>
    <row r="463" spans="1:40" s="19" customFormat="1" ht="33.75">
      <c r="A463" s="46" t="s">
        <v>18</v>
      </c>
      <c r="B463" s="26" t="s">
        <v>348</v>
      </c>
      <c r="C463" s="180" t="s">
        <v>1</v>
      </c>
      <c r="D463" s="181" t="str">
        <f>IF(G$82="","",SUM(D$312,D$329))</f>
        <v/>
      </c>
      <c r="E463" s="181" t="str">
        <f t="shared" ref="E463:AG463" si="697">IF(H$82="","",SUM(E$312,E$329))</f>
        <v/>
      </c>
      <c r="F463" s="181" t="str">
        <f t="shared" si="697"/>
        <v/>
      </c>
      <c r="G463" s="181" t="str">
        <f t="shared" si="697"/>
        <v/>
      </c>
      <c r="H463" s="181" t="str">
        <f t="shared" si="697"/>
        <v/>
      </c>
      <c r="I463" s="181" t="str">
        <f t="shared" si="697"/>
        <v/>
      </c>
      <c r="J463" s="181" t="str">
        <f t="shared" si="697"/>
        <v/>
      </c>
      <c r="K463" s="181" t="str">
        <f t="shared" si="697"/>
        <v/>
      </c>
      <c r="L463" s="181" t="str">
        <f t="shared" si="697"/>
        <v/>
      </c>
      <c r="M463" s="181" t="str">
        <f t="shared" si="697"/>
        <v/>
      </c>
      <c r="N463" s="181" t="str">
        <f t="shared" si="697"/>
        <v/>
      </c>
      <c r="O463" s="181" t="str">
        <f t="shared" si="697"/>
        <v/>
      </c>
      <c r="P463" s="181" t="str">
        <f t="shared" si="697"/>
        <v/>
      </c>
      <c r="Q463" s="181" t="str">
        <f t="shared" si="697"/>
        <v/>
      </c>
      <c r="R463" s="181" t="str">
        <f t="shared" si="697"/>
        <v/>
      </c>
      <c r="S463" s="181" t="str">
        <f t="shared" si="697"/>
        <v/>
      </c>
      <c r="T463" s="181" t="str">
        <f t="shared" si="697"/>
        <v/>
      </c>
      <c r="U463" s="181" t="str">
        <f t="shared" si="697"/>
        <v/>
      </c>
      <c r="V463" s="181" t="str">
        <f t="shared" si="697"/>
        <v/>
      </c>
      <c r="W463" s="181" t="str">
        <f t="shared" si="697"/>
        <v/>
      </c>
      <c r="X463" s="181" t="str">
        <f t="shared" si="697"/>
        <v/>
      </c>
      <c r="Y463" s="181" t="str">
        <f t="shared" si="697"/>
        <v/>
      </c>
      <c r="Z463" s="181" t="str">
        <f t="shared" si="697"/>
        <v/>
      </c>
      <c r="AA463" s="181" t="str">
        <f t="shared" si="697"/>
        <v/>
      </c>
      <c r="AB463" s="181" t="str">
        <f t="shared" si="697"/>
        <v/>
      </c>
      <c r="AC463" s="181" t="str">
        <f t="shared" si="697"/>
        <v/>
      </c>
      <c r="AD463" s="181" t="str">
        <f t="shared" si="697"/>
        <v/>
      </c>
      <c r="AE463" s="181" t="str">
        <f t="shared" si="697"/>
        <v/>
      </c>
      <c r="AF463" s="181" t="str">
        <f t="shared" si="697"/>
        <v/>
      </c>
      <c r="AG463" s="181" t="str">
        <f t="shared" si="697"/>
        <v/>
      </c>
    </row>
    <row r="464" spans="1:40" s="19" customFormat="1">
      <c r="A464" s="79">
        <v>2</v>
      </c>
      <c r="B464" s="444" t="s">
        <v>29</v>
      </c>
      <c r="C464" s="78" t="s">
        <v>1</v>
      </c>
      <c r="D464" s="445" t="str">
        <f>IF(G$82="","",SUM(D465:D471))</f>
        <v/>
      </c>
      <c r="E464" s="445" t="str">
        <f t="shared" ref="E464:AG464" si="698">IF(H$82="","",SUM(E465:E471))</f>
        <v/>
      </c>
      <c r="F464" s="445" t="str">
        <f t="shared" si="698"/>
        <v/>
      </c>
      <c r="G464" s="445" t="str">
        <f t="shared" si="698"/>
        <v/>
      </c>
      <c r="H464" s="445" t="str">
        <f t="shared" si="698"/>
        <v/>
      </c>
      <c r="I464" s="445" t="str">
        <f t="shared" si="698"/>
        <v/>
      </c>
      <c r="J464" s="445" t="str">
        <f t="shared" si="698"/>
        <v/>
      </c>
      <c r="K464" s="445" t="str">
        <f t="shared" si="698"/>
        <v/>
      </c>
      <c r="L464" s="445" t="str">
        <f t="shared" si="698"/>
        <v/>
      </c>
      <c r="M464" s="445" t="str">
        <f t="shared" si="698"/>
        <v/>
      </c>
      <c r="N464" s="445" t="str">
        <f t="shared" si="698"/>
        <v/>
      </c>
      <c r="O464" s="445" t="str">
        <f t="shared" si="698"/>
        <v/>
      </c>
      <c r="P464" s="445" t="str">
        <f t="shared" si="698"/>
        <v/>
      </c>
      <c r="Q464" s="445" t="str">
        <f t="shared" si="698"/>
        <v/>
      </c>
      <c r="R464" s="445" t="str">
        <f t="shared" si="698"/>
        <v/>
      </c>
      <c r="S464" s="445" t="str">
        <f t="shared" si="698"/>
        <v/>
      </c>
      <c r="T464" s="445" t="str">
        <f t="shared" si="698"/>
        <v/>
      </c>
      <c r="U464" s="445" t="str">
        <f t="shared" si="698"/>
        <v/>
      </c>
      <c r="V464" s="445" t="str">
        <f t="shared" si="698"/>
        <v/>
      </c>
      <c r="W464" s="445" t="str">
        <f t="shared" si="698"/>
        <v/>
      </c>
      <c r="X464" s="445" t="str">
        <f t="shared" si="698"/>
        <v/>
      </c>
      <c r="Y464" s="445" t="str">
        <f t="shared" si="698"/>
        <v/>
      </c>
      <c r="Z464" s="445" t="str">
        <f t="shared" si="698"/>
        <v/>
      </c>
      <c r="AA464" s="445" t="str">
        <f t="shared" si="698"/>
        <v/>
      </c>
      <c r="AB464" s="445" t="str">
        <f t="shared" si="698"/>
        <v/>
      </c>
      <c r="AC464" s="445" t="str">
        <f t="shared" si="698"/>
        <v/>
      </c>
      <c r="AD464" s="445" t="str">
        <f t="shared" si="698"/>
        <v/>
      </c>
      <c r="AE464" s="445" t="str">
        <f t="shared" si="698"/>
        <v/>
      </c>
      <c r="AF464" s="445" t="str">
        <f t="shared" si="698"/>
        <v/>
      </c>
      <c r="AG464" s="445" t="str">
        <f t="shared" si="698"/>
        <v/>
      </c>
    </row>
    <row r="465" spans="1:40" s="19" customFormat="1">
      <c r="A465" s="45" t="s">
        <v>36</v>
      </c>
      <c r="B465" s="24" t="s">
        <v>320</v>
      </c>
      <c r="C465" s="40" t="s">
        <v>1</v>
      </c>
      <c r="D465" s="179" t="str">
        <f>IF(G$82="","",IF(D$184="",0,D$184))</f>
        <v/>
      </c>
      <c r="E465" s="179" t="str">
        <f t="shared" ref="E465:AG465" si="699">IF(H$82="","",IF(E$184="",0,E$184))</f>
        <v/>
      </c>
      <c r="F465" s="179" t="str">
        <f t="shared" si="699"/>
        <v/>
      </c>
      <c r="G465" s="179" t="str">
        <f t="shared" si="699"/>
        <v/>
      </c>
      <c r="H465" s="179" t="str">
        <f t="shared" si="699"/>
        <v/>
      </c>
      <c r="I465" s="179" t="str">
        <f t="shared" si="699"/>
        <v/>
      </c>
      <c r="J465" s="179" t="str">
        <f t="shared" si="699"/>
        <v/>
      </c>
      <c r="K465" s="179" t="str">
        <f t="shared" si="699"/>
        <v/>
      </c>
      <c r="L465" s="179" t="str">
        <f t="shared" si="699"/>
        <v/>
      </c>
      <c r="M465" s="179" t="str">
        <f t="shared" si="699"/>
        <v/>
      </c>
      <c r="N465" s="179" t="str">
        <f t="shared" si="699"/>
        <v/>
      </c>
      <c r="O465" s="179" t="str">
        <f t="shared" si="699"/>
        <v/>
      </c>
      <c r="P465" s="179" t="str">
        <f t="shared" si="699"/>
        <v/>
      </c>
      <c r="Q465" s="179" t="str">
        <f t="shared" si="699"/>
        <v/>
      </c>
      <c r="R465" s="179" t="str">
        <f t="shared" si="699"/>
        <v/>
      </c>
      <c r="S465" s="179" t="str">
        <f t="shared" si="699"/>
        <v/>
      </c>
      <c r="T465" s="179" t="str">
        <f t="shared" si="699"/>
        <v/>
      </c>
      <c r="U465" s="179" t="str">
        <f t="shared" si="699"/>
        <v/>
      </c>
      <c r="V465" s="179" t="str">
        <f t="shared" si="699"/>
        <v/>
      </c>
      <c r="W465" s="179" t="str">
        <f t="shared" si="699"/>
        <v/>
      </c>
      <c r="X465" s="179" t="str">
        <f t="shared" si="699"/>
        <v/>
      </c>
      <c r="Y465" s="179" t="str">
        <f t="shared" si="699"/>
        <v/>
      </c>
      <c r="Z465" s="179" t="str">
        <f t="shared" si="699"/>
        <v/>
      </c>
      <c r="AA465" s="179" t="str">
        <f t="shared" si="699"/>
        <v/>
      </c>
      <c r="AB465" s="179" t="str">
        <f t="shared" si="699"/>
        <v/>
      </c>
      <c r="AC465" s="179" t="str">
        <f t="shared" si="699"/>
        <v/>
      </c>
      <c r="AD465" s="179" t="str">
        <f t="shared" si="699"/>
        <v/>
      </c>
      <c r="AE465" s="179" t="str">
        <f t="shared" si="699"/>
        <v/>
      </c>
      <c r="AF465" s="179" t="str">
        <f t="shared" si="699"/>
        <v/>
      </c>
      <c r="AG465" s="179" t="str">
        <f t="shared" si="699"/>
        <v/>
      </c>
    </row>
    <row r="466" spans="1:40" s="19" customFormat="1" ht="22.5">
      <c r="A466" s="45" t="s">
        <v>37</v>
      </c>
      <c r="B466" s="24" t="s">
        <v>349</v>
      </c>
      <c r="C466" s="40" t="s">
        <v>1</v>
      </c>
      <c r="D466" s="179" t="str">
        <f>IF(G$82="","",SUM(D$243,D$188))</f>
        <v/>
      </c>
      <c r="E466" s="179" t="str">
        <f t="shared" ref="E466:AG466" si="700">IF(H$82="","",SUM(E$243,E$188))</f>
        <v/>
      </c>
      <c r="F466" s="179" t="str">
        <f t="shared" si="700"/>
        <v/>
      </c>
      <c r="G466" s="179" t="str">
        <f t="shared" si="700"/>
        <v/>
      </c>
      <c r="H466" s="179" t="str">
        <f t="shared" si="700"/>
        <v/>
      </c>
      <c r="I466" s="179" t="str">
        <f t="shared" si="700"/>
        <v/>
      </c>
      <c r="J466" s="179" t="str">
        <f t="shared" si="700"/>
        <v/>
      </c>
      <c r="K466" s="179" t="str">
        <f t="shared" si="700"/>
        <v/>
      </c>
      <c r="L466" s="179" t="str">
        <f t="shared" si="700"/>
        <v/>
      </c>
      <c r="M466" s="179" t="str">
        <f t="shared" si="700"/>
        <v/>
      </c>
      <c r="N466" s="179" t="str">
        <f t="shared" si="700"/>
        <v/>
      </c>
      <c r="O466" s="179" t="str">
        <f t="shared" si="700"/>
        <v/>
      </c>
      <c r="P466" s="179" t="str">
        <f t="shared" si="700"/>
        <v/>
      </c>
      <c r="Q466" s="179" t="str">
        <f t="shared" si="700"/>
        <v/>
      </c>
      <c r="R466" s="179" t="str">
        <f t="shared" si="700"/>
        <v/>
      </c>
      <c r="S466" s="179" t="str">
        <f t="shared" si="700"/>
        <v/>
      </c>
      <c r="T466" s="179" t="str">
        <f t="shared" si="700"/>
        <v/>
      </c>
      <c r="U466" s="179" t="str">
        <f t="shared" si="700"/>
        <v/>
      </c>
      <c r="V466" s="179" t="str">
        <f t="shared" si="700"/>
        <v/>
      </c>
      <c r="W466" s="179" t="str">
        <f t="shared" si="700"/>
        <v/>
      </c>
      <c r="X466" s="179" t="str">
        <f t="shared" si="700"/>
        <v/>
      </c>
      <c r="Y466" s="179" t="str">
        <f t="shared" si="700"/>
        <v/>
      </c>
      <c r="Z466" s="179" t="str">
        <f t="shared" si="700"/>
        <v/>
      </c>
      <c r="AA466" s="179" t="str">
        <f t="shared" si="700"/>
        <v/>
      </c>
      <c r="AB466" s="179" t="str">
        <f t="shared" si="700"/>
        <v/>
      </c>
      <c r="AC466" s="179" t="str">
        <f t="shared" si="700"/>
        <v/>
      </c>
      <c r="AD466" s="179" t="str">
        <f t="shared" si="700"/>
        <v/>
      </c>
      <c r="AE466" s="179" t="str">
        <f t="shared" si="700"/>
        <v/>
      </c>
      <c r="AF466" s="179" t="str">
        <f t="shared" si="700"/>
        <v/>
      </c>
      <c r="AG466" s="179" t="str">
        <f t="shared" si="700"/>
        <v/>
      </c>
    </row>
    <row r="467" spans="1:40" s="19" customFormat="1">
      <c r="A467" s="45" t="s">
        <v>38</v>
      </c>
      <c r="B467" s="24" t="s">
        <v>352</v>
      </c>
      <c r="C467" s="40" t="s">
        <v>1</v>
      </c>
      <c r="D467" s="179" t="str">
        <f>IF(G$82="","",D$197)</f>
        <v/>
      </c>
      <c r="E467" s="179" t="str">
        <f t="shared" ref="E467:AG467" si="701">IF(H$82="","",E$197)</f>
        <v/>
      </c>
      <c r="F467" s="179" t="str">
        <f t="shared" si="701"/>
        <v/>
      </c>
      <c r="G467" s="179" t="str">
        <f t="shared" si="701"/>
        <v/>
      </c>
      <c r="H467" s="179" t="str">
        <f t="shared" si="701"/>
        <v/>
      </c>
      <c r="I467" s="179" t="str">
        <f t="shared" si="701"/>
        <v/>
      </c>
      <c r="J467" s="179" t="str">
        <f t="shared" si="701"/>
        <v/>
      </c>
      <c r="K467" s="179" t="str">
        <f t="shared" si="701"/>
        <v/>
      </c>
      <c r="L467" s="179" t="str">
        <f t="shared" si="701"/>
        <v/>
      </c>
      <c r="M467" s="179" t="str">
        <f t="shared" si="701"/>
        <v/>
      </c>
      <c r="N467" s="179" t="str">
        <f t="shared" si="701"/>
        <v/>
      </c>
      <c r="O467" s="179" t="str">
        <f t="shared" si="701"/>
        <v/>
      </c>
      <c r="P467" s="179" t="str">
        <f t="shared" si="701"/>
        <v/>
      </c>
      <c r="Q467" s="179" t="str">
        <f t="shared" si="701"/>
        <v/>
      </c>
      <c r="R467" s="179" t="str">
        <f t="shared" si="701"/>
        <v/>
      </c>
      <c r="S467" s="179" t="str">
        <f t="shared" si="701"/>
        <v/>
      </c>
      <c r="T467" s="179" t="str">
        <f t="shared" si="701"/>
        <v/>
      </c>
      <c r="U467" s="179" t="str">
        <f t="shared" si="701"/>
        <v/>
      </c>
      <c r="V467" s="179" t="str">
        <f t="shared" si="701"/>
        <v/>
      </c>
      <c r="W467" s="179" t="str">
        <f t="shared" si="701"/>
        <v/>
      </c>
      <c r="X467" s="179" t="str">
        <f t="shared" si="701"/>
        <v/>
      </c>
      <c r="Y467" s="179" t="str">
        <f t="shared" si="701"/>
        <v/>
      </c>
      <c r="Z467" s="179" t="str">
        <f t="shared" si="701"/>
        <v/>
      </c>
      <c r="AA467" s="179" t="str">
        <f t="shared" si="701"/>
        <v/>
      </c>
      <c r="AB467" s="179" t="str">
        <f t="shared" si="701"/>
        <v/>
      </c>
      <c r="AC467" s="179" t="str">
        <f t="shared" si="701"/>
        <v/>
      </c>
      <c r="AD467" s="179" t="str">
        <f t="shared" si="701"/>
        <v/>
      </c>
      <c r="AE467" s="179" t="str">
        <f t="shared" si="701"/>
        <v/>
      </c>
      <c r="AF467" s="179" t="str">
        <f t="shared" si="701"/>
        <v/>
      </c>
      <c r="AG467" s="179" t="str">
        <f t="shared" si="701"/>
        <v/>
      </c>
    </row>
    <row r="468" spans="1:40" s="19" customFormat="1">
      <c r="A468" s="45" t="s">
        <v>39</v>
      </c>
      <c r="B468" s="24" t="s">
        <v>353</v>
      </c>
      <c r="C468" s="40" t="s">
        <v>1</v>
      </c>
      <c r="D468" s="179" t="str">
        <f>IF(G$82="","",D$198)</f>
        <v/>
      </c>
      <c r="E468" s="179" t="str">
        <f t="shared" ref="E468:AG468" si="702">IF(H$82="","",E$198)</f>
        <v/>
      </c>
      <c r="F468" s="179" t="str">
        <f t="shared" si="702"/>
        <v/>
      </c>
      <c r="G468" s="179" t="str">
        <f t="shared" si="702"/>
        <v/>
      </c>
      <c r="H468" s="179" t="str">
        <f t="shared" si="702"/>
        <v/>
      </c>
      <c r="I468" s="179" t="str">
        <f t="shared" si="702"/>
        <v/>
      </c>
      <c r="J468" s="179" t="str">
        <f t="shared" si="702"/>
        <v/>
      </c>
      <c r="K468" s="179" t="str">
        <f t="shared" si="702"/>
        <v/>
      </c>
      <c r="L468" s="179" t="str">
        <f t="shared" si="702"/>
        <v/>
      </c>
      <c r="M468" s="179" t="str">
        <f t="shared" si="702"/>
        <v/>
      </c>
      <c r="N468" s="179" t="str">
        <f t="shared" si="702"/>
        <v/>
      </c>
      <c r="O468" s="179" t="str">
        <f t="shared" si="702"/>
        <v/>
      </c>
      <c r="P468" s="179" t="str">
        <f t="shared" si="702"/>
        <v/>
      </c>
      <c r="Q468" s="179" t="str">
        <f t="shared" si="702"/>
        <v/>
      </c>
      <c r="R468" s="179" t="str">
        <f t="shared" si="702"/>
        <v/>
      </c>
      <c r="S468" s="179" t="str">
        <f t="shared" si="702"/>
        <v/>
      </c>
      <c r="T468" s="179" t="str">
        <f t="shared" si="702"/>
        <v/>
      </c>
      <c r="U468" s="179" t="str">
        <f t="shared" si="702"/>
        <v/>
      </c>
      <c r="V468" s="179" t="str">
        <f t="shared" si="702"/>
        <v/>
      </c>
      <c r="W468" s="179" t="str">
        <f t="shared" si="702"/>
        <v/>
      </c>
      <c r="X468" s="179" t="str">
        <f t="shared" si="702"/>
        <v/>
      </c>
      <c r="Y468" s="179" t="str">
        <f t="shared" si="702"/>
        <v/>
      </c>
      <c r="Z468" s="179" t="str">
        <f t="shared" si="702"/>
        <v/>
      </c>
      <c r="AA468" s="179" t="str">
        <f t="shared" si="702"/>
        <v/>
      </c>
      <c r="AB468" s="179" t="str">
        <f t="shared" si="702"/>
        <v/>
      </c>
      <c r="AC468" s="179" t="str">
        <f t="shared" si="702"/>
        <v/>
      </c>
      <c r="AD468" s="179" t="str">
        <f t="shared" si="702"/>
        <v/>
      </c>
      <c r="AE468" s="179" t="str">
        <f t="shared" si="702"/>
        <v/>
      </c>
      <c r="AF468" s="179" t="str">
        <f t="shared" si="702"/>
        <v/>
      </c>
      <c r="AG468" s="179" t="str">
        <f t="shared" si="702"/>
        <v/>
      </c>
    </row>
    <row r="469" spans="1:40" s="19" customFormat="1">
      <c r="A469" s="45" t="s">
        <v>40</v>
      </c>
      <c r="B469" s="24" t="s">
        <v>351</v>
      </c>
      <c r="C469" s="40" t="s">
        <v>1</v>
      </c>
      <c r="D469" s="179" t="str">
        <f>IF(G$82="","",IF(D460-D466-D468&gt;0,(D460-D466-D468)*$D$35,0))</f>
        <v/>
      </c>
      <c r="E469" s="179" t="str">
        <f t="shared" ref="E469:AG469" si="703">IF(H$82="","",IF(E460-E466-E468&gt;0,(E460-E466-E468)*$D$35,0))</f>
        <v/>
      </c>
      <c r="F469" s="179" t="str">
        <f t="shared" si="703"/>
        <v/>
      </c>
      <c r="G469" s="179" t="str">
        <f t="shared" si="703"/>
        <v/>
      </c>
      <c r="H469" s="179" t="str">
        <f t="shared" si="703"/>
        <v/>
      </c>
      <c r="I469" s="179" t="str">
        <f t="shared" si="703"/>
        <v/>
      </c>
      <c r="J469" s="179" t="str">
        <f t="shared" si="703"/>
        <v/>
      </c>
      <c r="K469" s="179" t="str">
        <f t="shared" si="703"/>
        <v/>
      </c>
      <c r="L469" s="179" t="str">
        <f t="shared" si="703"/>
        <v/>
      </c>
      <c r="M469" s="179" t="str">
        <f t="shared" si="703"/>
        <v/>
      </c>
      <c r="N469" s="179" t="str">
        <f t="shared" si="703"/>
        <v/>
      </c>
      <c r="O469" s="179" t="str">
        <f t="shared" si="703"/>
        <v/>
      </c>
      <c r="P469" s="179" t="str">
        <f t="shared" si="703"/>
        <v/>
      </c>
      <c r="Q469" s="179" t="str">
        <f t="shared" si="703"/>
        <v/>
      </c>
      <c r="R469" s="179" t="str">
        <f t="shared" si="703"/>
        <v/>
      </c>
      <c r="S469" s="179" t="str">
        <f t="shared" si="703"/>
        <v/>
      </c>
      <c r="T469" s="179" t="str">
        <f t="shared" si="703"/>
        <v/>
      </c>
      <c r="U469" s="179" t="str">
        <f t="shared" si="703"/>
        <v/>
      </c>
      <c r="V469" s="179" t="str">
        <f t="shared" si="703"/>
        <v/>
      </c>
      <c r="W469" s="179" t="str">
        <f t="shared" si="703"/>
        <v/>
      </c>
      <c r="X469" s="179" t="str">
        <f t="shared" si="703"/>
        <v/>
      </c>
      <c r="Y469" s="179" t="str">
        <f t="shared" si="703"/>
        <v/>
      </c>
      <c r="Z469" s="179" t="str">
        <f t="shared" si="703"/>
        <v/>
      </c>
      <c r="AA469" s="179" t="str">
        <f t="shared" si="703"/>
        <v/>
      </c>
      <c r="AB469" s="179" t="str">
        <f t="shared" si="703"/>
        <v/>
      </c>
      <c r="AC469" s="179" t="str">
        <f t="shared" si="703"/>
        <v/>
      </c>
      <c r="AD469" s="179" t="str">
        <f t="shared" si="703"/>
        <v/>
      </c>
      <c r="AE469" s="179" t="str">
        <f t="shared" si="703"/>
        <v/>
      </c>
      <c r="AF469" s="179" t="str">
        <f t="shared" si="703"/>
        <v/>
      </c>
      <c r="AG469" s="179" t="str">
        <f t="shared" si="703"/>
        <v/>
      </c>
    </row>
    <row r="470" spans="1:40" s="19" customFormat="1">
      <c r="A470" s="45" t="s">
        <v>41</v>
      </c>
      <c r="B470" s="24" t="s">
        <v>350</v>
      </c>
      <c r="C470" s="40" t="s">
        <v>1</v>
      </c>
      <c r="D470" s="179" t="str">
        <f>IF(G$82="","",D$393)</f>
        <v/>
      </c>
      <c r="E470" s="179" t="str">
        <f>IF(E$454="","",E$393-D$393)</f>
        <v/>
      </c>
      <c r="F470" s="179" t="str">
        <f t="shared" ref="F470:AG470" si="704">IF(F$454="","",F$393-E$393)</f>
        <v/>
      </c>
      <c r="G470" s="179" t="str">
        <f t="shared" si="704"/>
        <v/>
      </c>
      <c r="H470" s="179" t="str">
        <f t="shared" si="704"/>
        <v/>
      </c>
      <c r="I470" s="179" t="str">
        <f t="shared" si="704"/>
        <v/>
      </c>
      <c r="J470" s="179" t="str">
        <f t="shared" si="704"/>
        <v/>
      </c>
      <c r="K470" s="179" t="str">
        <f t="shared" si="704"/>
        <v/>
      </c>
      <c r="L470" s="179" t="str">
        <f t="shared" si="704"/>
        <v/>
      </c>
      <c r="M470" s="179" t="str">
        <f t="shared" si="704"/>
        <v/>
      </c>
      <c r="N470" s="179" t="str">
        <f t="shared" si="704"/>
        <v/>
      </c>
      <c r="O470" s="179" t="str">
        <f t="shared" si="704"/>
        <v/>
      </c>
      <c r="P470" s="179" t="str">
        <f t="shared" si="704"/>
        <v/>
      </c>
      <c r="Q470" s="179" t="str">
        <f t="shared" si="704"/>
        <v/>
      </c>
      <c r="R470" s="179" t="str">
        <f t="shared" si="704"/>
        <v/>
      </c>
      <c r="S470" s="179" t="str">
        <f t="shared" si="704"/>
        <v/>
      </c>
      <c r="T470" s="179" t="str">
        <f t="shared" si="704"/>
        <v/>
      </c>
      <c r="U470" s="179" t="str">
        <f t="shared" si="704"/>
        <v/>
      </c>
      <c r="V470" s="179" t="str">
        <f t="shared" si="704"/>
        <v/>
      </c>
      <c r="W470" s="179" t="str">
        <f t="shared" si="704"/>
        <v/>
      </c>
      <c r="X470" s="179" t="str">
        <f t="shared" si="704"/>
        <v/>
      </c>
      <c r="Y470" s="179" t="str">
        <f t="shared" si="704"/>
        <v/>
      </c>
      <c r="Z470" s="179" t="str">
        <f t="shared" si="704"/>
        <v/>
      </c>
      <c r="AA470" s="179" t="str">
        <f t="shared" si="704"/>
        <v/>
      </c>
      <c r="AB470" s="179" t="str">
        <f t="shared" si="704"/>
        <v/>
      </c>
      <c r="AC470" s="179" t="str">
        <f t="shared" si="704"/>
        <v/>
      </c>
      <c r="AD470" s="179" t="str">
        <f t="shared" si="704"/>
        <v/>
      </c>
      <c r="AE470" s="179" t="str">
        <f t="shared" si="704"/>
        <v/>
      </c>
      <c r="AF470" s="179" t="str">
        <f t="shared" si="704"/>
        <v/>
      </c>
      <c r="AG470" s="179" t="str">
        <f t="shared" si="704"/>
        <v/>
      </c>
    </row>
    <row r="471" spans="1:40" s="19" customFormat="1">
      <c r="A471" s="46" t="s">
        <v>42</v>
      </c>
      <c r="B471" s="26" t="s">
        <v>30</v>
      </c>
      <c r="C471" s="180" t="s">
        <v>1</v>
      </c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181"/>
      <c r="X471" s="181"/>
      <c r="Y471" s="181"/>
      <c r="Z471" s="181"/>
      <c r="AA471" s="181"/>
      <c r="AB471" s="181"/>
      <c r="AC471" s="181"/>
      <c r="AD471" s="181"/>
      <c r="AE471" s="181"/>
      <c r="AF471" s="181"/>
      <c r="AG471" s="181"/>
    </row>
    <row r="472" spans="1:40" s="19" customFormat="1">
      <c r="A472" s="77">
        <v>3</v>
      </c>
      <c r="B472" s="173" t="s">
        <v>31</v>
      </c>
      <c r="C472" s="2" t="s">
        <v>1</v>
      </c>
      <c r="D472" s="177" t="str">
        <f>IF(G$82="","",D456-D464)</f>
        <v/>
      </c>
      <c r="E472" s="177" t="str">
        <f t="shared" ref="E472:AG472" si="705">IF(E$454="","",E456-E464)</f>
        <v/>
      </c>
      <c r="F472" s="177" t="str">
        <f t="shared" si="705"/>
        <v/>
      </c>
      <c r="G472" s="177" t="str">
        <f t="shared" si="705"/>
        <v/>
      </c>
      <c r="H472" s="177" t="str">
        <f t="shared" si="705"/>
        <v/>
      </c>
      <c r="I472" s="177" t="str">
        <f t="shared" si="705"/>
        <v/>
      </c>
      <c r="J472" s="177" t="str">
        <f t="shared" si="705"/>
        <v/>
      </c>
      <c r="K472" s="177" t="str">
        <f t="shared" si="705"/>
        <v/>
      </c>
      <c r="L472" s="177" t="str">
        <f t="shared" si="705"/>
        <v/>
      </c>
      <c r="M472" s="177" t="str">
        <f t="shared" si="705"/>
        <v/>
      </c>
      <c r="N472" s="177" t="str">
        <f t="shared" si="705"/>
        <v/>
      </c>
      <c r="O472" s="177" t="str">
        <f t="shared" si="705"/>
        <v/>
      </c>
      <c r="P472" s="177" t="str">
        <f t="shared" si="705"/>
        <v/>
      </c>
      <c r="Q472" s="177" t="str">
        <f t="shared" si="705"/>
        <v/>
      </c>
      <c r="R472" s="177" t="str">
        <f t="shared" si="705"/>
        <v/>
      </c>
      <c r="S472" s="177" t="str">
        <f t="shared" si="705"/>
        <v/>
      </c>
      <c r="T472" s="177" t="str">
        <f t="shared" si="705"/>
        <v/>
      </c>
      <c r="U472" s="177" t="str">
        <f t="shared" si="705"/>
        <v/>
      </c>
      <c r="V472" s="177" t="str">
        <f t="shared" si="705"/>
        <v/>
      </c>
      <c r="W472" s="177" t="str">
        <f t="shared" si="705"/>
        <v/>
      </c>
      <c r="X472" s="177" t="str">
        <f t="shared" si="705"/>
        <v/>
      </c>
      <c r="Y472" s="177" t="str">
        <f t="shared" si="705"/>
        <v/>
      </c>
      <c r="Z472" s="177" t="str">
        <f t="shared" si="705"/>
        <v/>
      </c>
      <c r="AA472" s="177" t="str">
        <f t="shared" si="705"/>
        <v/>
      </c>
      <c r="AB472" s="177" t="str">
        <f t="shared" si="705"/>
        <v/>
      </c>
      <c r="AC472" s="177" t="str">
        <f t="shared" si="705"/>
        <v/>
      </c>
      <c r="AD472" s="177" t="str">
        <f t="shared" si="705"/>
        <v/>
      </c>
      <c r="AE472" s="177" t="str">
        <f t="shared" si="705"/>
        <v/>
      </c>
      <c r="AF472" s="177" t="str">
        <f t="shared" si="705"/>
        <v/>
      </c>
      <c r="AG472" s="177" t="str">
        <f t="shared" si="705"/>
        <v/>
      </c>
    </row>
    <row r="473" spans="1:40" s="19" customFormat="1">
      <c r="A473" s="43">
        <v>4</v>
      </c>
      <c r="B473" s="5" t="s">
        <v>32</v>
      </c>
      <c r="C473" s="18" t="s">
        <v>1</v>
      </c>
      <c r="D473" s="174" t="str">
        <f>IF(G$82="","",D455+D472)</f>
        <v/>
      </c>
      <c r="E473" s="174" t="str">
        <f t="shared" ref="E473:AG473" si="706">IF(E$454="","",E455+E472)</f>
        <v/>
      </c>
      <c r="F473" s="174" t="str">
        <f t="shared" si="706"/>
        <v/>
      </c>
      <c r="G473" s="174" t="str">
        <f t="shared" si="706"/>
        <v/>
      </c>
      <c r="H473" s="174" t="str">
        <f t="shared" si="706"/>
        <v/>
      </c>
      <c r="I473" s="174" t="str">
        <f t="shared" si="706"/>
        <v/>
      </c>
      <c r="J473" s="174" t="str">
        <f t="shared" si="706"/>
        <v/>
      </c>
      <c r="K473" s="174" t="str">
        <f t="shared" si="706"/>
        <v/>
      </c>
      <c r="L473" s="174" t="str">
        <f t="shared" si="706"/>
        <v/>
      </c>
      <c r="M473" s="174" t="str">
        <f t="shared" si="706"/>
        <v/>
      </c>
      <c r="N473" s="174" t="str">
        <f t="shared" si="706"/>
        <v/>
      </c>
      <c r="O473" s="174" t="str">
        <f t="shared" si="706"/>
        <v/>
      </c>
      <c r="P473" s="174" t="str">
        <f t="shared" si="706"/>
        <v/>
      </c>
      <c r="Q473" s="174" t="str">
        <f t="shared" si="706"/>
        <v/>
      </c>
      <c r="R473" s="174" t="str">
        <f t="shared" si="706"/>
        <v/>
      </c>
      <c r="S473" s="174" t="str">
        <f t="shared" si="706"/>
        <v/>
      </c>
      <c r="T473" s="174" t="str">
        <f t="shared" si="706"/>
        <v/>
      </c>
      <c r="U473" s="174" t="str">
        <f t="shared" si="706"/>
        <v/>
      </c>
      <c r="V473" s="174" t="str">
        <f t="shared" si="706"/>
        <v/>
      </c>
      <c r="W473" s="174" t="str">
        <f t="shared" si="706"/>
        <v/>
      </c>
      <c r="X473" s="174" t="str">
        <f t="shared" si="706"/>
        <v/>
      </c>
      <c r="Y473" s="174" t="str">
        <f t="shared" si="706"/>
        <v/>
      </c>
      <c r="Z473" s="174" t="str">
        <f t="shared" si="706"/>
        <v/>
      </c>
      <c r="AA473" s="174" t="str">
        <f t="shared" si="706"/>
        <v/>
      </c>
      <c r="AB473" s="174" t="str">
        <f t="shared" si="706"/>
        <v/>
      </c>
      <c r="AC473" s="174" t="str">
        <f t="shared" si="706"/>
        <v/>
      </c>
      <c r="AD473" s="174" t="str">
        <f t="shared" si="706"/>
        <v/>
      </c>
      <c r="AE473" s="174" t="str">
        <f t="shared" si="706"/>
        <v/>
      </c>
      <c r="AF473" s="174" t="str">
        <f t="shared" si="706"/>
        <v/>
      </c>
      <c r="AG473" s="174" t="str">
        <f t="shared" si="706"/>
        <v/>
      </c>
    </row>
    <row r="474" spans="1:40" s="19" customFormat="1">
      <c r="A474" s="186">
        <v>5</v>
      </c>
      <c r="B474" s="187" t="s">
        <v>340</v>
      </c>
      <c r="C474" s="188" t="s">
        <v>83</v>
      </c>
      <c r="D474" s="436" t="str">
        <f>IF(COUNTIF($D$473:$AG$473,"&lt;0")&gt;0,"Nie","Tak")</f>
        <v>Tak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 t="s">
        <v>61</v>
      </c>
      <c r="AC474" s="7" t="s">
        <v>61</v>
      </c>
      <c r="AD474" s="7" t="s">
        <v>61</v>
      </c>
      <c r="AE474" s="7" t="s">
        <v>61</v>
      </c>
      <c r="AF474" s="7" t="s">
        <v>61</v>
      </c>
      <c r="AG474" s="7" t="s">
        <v>61</v>
      </c>
    </row>
    <row r="475" spans="1:40" s="59" customFormat="1" ht="19.5" customHeight="1">
      <c r="A475" s="58"/>
      <c r="B475" s="59" t="s">
        <v>354</v>
      </c>
    </row>
    <row r="476" spans="1:40" s="9" customFormat="1">
      <c r="A476" s="470" t="s">
        <v>11</v>
      </c>
      <c r="B476" s="472" t="s">
        <v>2</v>
      </c>
      <c r="C476" s="468" t="s">
        <v>0</v>
      </c>
      <c r="D476" s="41" t="str">
        <f t="shared" ref="D476" si="707">IF(G$82="","",G$82)</f>
        <v/>
      </c>
      <c r="E476" s="41" t="str">
        <f t="shared" ref="E476" si="708">IF(H$82="","",H$82)</f>
        <v/>
      </c>
      <c r="F476" s="41" t="str">
        <f t="shared" ref="F476" si="709">IF(I$82="","",I$82)</f>
        <v/>
      </c>
      <c r="G476" s="41" t="str">
        <f t="shared" ref="G476" si="710">IF(J$82="","",J$82)</f>
        <v/>
      </c>
      <c r="H476" s="41" t="str">
        <f t="shared" ref="H476" si="711">IF(K$82="","",K$82)</f>
        <v/>
      </c>
      <c r="I476" s="41" t="str">
        <f t="shared" ref="I476" si="712">IF(L$82="","",L$82)</f>
        <v/>
      </c>
      <c r="J476" s="41" t="str">
        <f t="shared" ref="J476" si="713">IF(M$82="","",M$82)</f>
        <v/>
      </c>
      <c r="K476" s="41" t="str">
        <f t="shared" ref="K476" si="714">IF(N$82="","",N$82)</f>
        <v/>
      </c>
      <c r="L476" s="41" t="str">
        <f t="shared" ref="L476" si="715">IF(O$82="","",O$82)</f>
        <v/>
      </c>
      <c r="M476" s="41" t="str">
        <f t="shared" ref="M476" si="716">IF(P$82="","",P$82)</f>
        <v/>
      </c>
      <c r="N476" s="41" t="str">
        <f t="shared" ref="N476" si="717">IF(Q$82="","",Q$82)</f>
        <v/>
      </c>
      <c r="O476" s="41" t="str">
        <f t="shared" ref="O476" si="718">IF(R$82="","",R$82)</f>
        <v/>
      </c>
      <c r="P476" s="41" t="str">
        <f t="shared" ref="P476" si="719">IF(S$82="","",S$82)</f>
        <v/>
      </c>
      <c r="Q476" s="41" t="str">
        <f t="shared" ref="Q476" si="720">IF(T$82="","",T$82)</f>
        <v/>
      </c>
      <c r="R476" s="41" t="str">
        <f t="shared" ref="R476" si="721">IF(U$82="","",U$82)</f>
        <v/>
      </c>
      <c r="S476" s="41" t="str">
        <f t="shared" ref="S476" si="722">IF(V$82="","",V$82)</f>
        <v/>
      </c>
      <c r="T476" s="41" t="str">
        <f t="shared" ref="T476" si="723">IF(W$82="","",W$82)</f>
        <v/>
      </c>
      <c r="U476" s="41" t="str">
        <f t="shared" ref="U476" si="724">IF(X$82="","",X$82)</f>
        <v/>
      </c>
      <c r="V476" s="41" t="str">
        <f t="shared" ref="V476" si="725">IF(Y$82="","",Y$82)</f>
        <v/>
      </c>
      <c r="W476" s="41" t="str">
        <f t="shared" ref="W476" si="726">IF(Z$82="","",Z$82)</f>
        <v/>
      </c>
      <c r="X476" s="41" t="str">
        <f t="shared" ref="X476" si="727">IF(AA$82="","",AA$82)</f>
        <v/>
      </c>
      <c r="Y476" s="41" t="str">
        <f t="shared" ref="Y476" si="728">IF(AB$82="","",AB$82)</f>
        <v/>
      </c>
      <c r="Z476" s="41" t="str">
        <f t="shared" ref="Z476" si="729">IF(AC$82="","",AC$82)</f>
        <v/>
      </c>
      <c r="AA476" s="41" t="str">
        <f t="shared" ref="AA476" si="730">IF(AD$82="","",AD$82)</f>
        <v/>
      </c>
      <c r="AB476" s="41" t="str">
        <f t="shared" ref="AB476" si="731">IF(AE$82="","",AE$82)</f>
        <v/>
      </c>
      <c r="AC476" s="41" t="str">
        <f t="shared" ref="AC476" si="732">IF(AF$82="","",AF$82)</f>
        <v/>
      </c>
      <c r="AD476" s="41" t="str">
        <f t="shared" ref="AD476" si="733">IF(AG$82="","",AG$82)</f>
        <v/>
      </c>
      <c r="AE476" s="41" t="str">
        <f t="shared" ref="AE476" si="734">IF(AH$82="","",AH$82)</f>
        <v/>
      </c>
      <c r="AF476" s="41" t="str">
        <f t="shared" ref="AF476" si="735">IF(AI$82="","",AI$82)</f>
        <v/>
      </c>
      <c r="AG476" s="41" t="str">
        <f t="shared" ref="AG476" si="736">IF(AJ$82="","",AJ$82)</f>
        <v/>
      </c>
    </row>
    <row r="477" spans="1:40" s="9" customFormat="1">
      <c r="A477" s="471"/>
      <c r="B477" s="473"/>
      <c r="C477" s="474"/>
      <c r="D477" s="38" t="str">
        <f t="shared" ref="D477" si="737">IF(G$83="","",G$83)</f>
        <v/>
      </c>
      <c r="E477" s="38" t="str">
        <f t="shared" ref="E477" si="738">IF(H$83="","",H$83)</f>
        <v/>
      </c>
      <c r="F477" s="38" t="str">
        <f t="shared" ref="F477" si="739">IF(I$83="","",I$83)</f>
        <v/>
      </c>
      <c r="G477" s="38" t="str">
        <f t="shared" ref="G477" si="740">IF(J$83="","",J$83)</f>
        <v/>
      </c>
      <c r="H477" s="38" t="str">
        <f t="shared" ref="H477" si="741">IF(K$83="","",K$83)</f>
        <v/>
      </c>
      <c r="I477" s="38" t="str">
        <f t="shared" ref="I477" si="742">IF(L$83="","",L$83)</f>
        <v/>
      </c>
      <c r="J477" s="38" t="str">
        <f t="shared" ref="J477" si="743">IF(M$83="","",M$83)</f>
        <v/>
      </c>
      <c r="K477" s="38" t="str">
        <f t="shared" ref="K477" si="744">IF(N$83="","",N$83)</f>
        <v/>
      </c>
      <c r="L477" s="38" t="str">
        <f t="shared" ref="L477" si="745">IF(O$83="","",O$83)</f>
        <v/>
      </c>
      <c r="M477" s="38" t="str">
        <f t="shared" ref="M477" si="746">IF(P$83="","",P$83)</f>
        <v/>
      </c>
      <c r="N477" s="38" t="str">
        <f t="shared" ref="N477" si="747">IF(Q$83="","",Q$83)</f>
        <v/>
      </c>
      <c r="O477" s="38" t="str">
        <f t="shared" ref="O477" si="748">IF(R$83="","",R$83)</f>
        <v/>
      </c>
      <c r="P477" s="38" t="str">
        <f t="shared" ref="P477" si="749">IF(S$83="","",S$83)</f>
        <v/>
      </c>
      <c r="Q477" s="38" t="str">
        <f t="shared" ref="Q477" si="750">IF(T$83="","",T$83)</f>
        <v/>
      </c>
      <c r="R477" s="38" t="str">
        <f t="shared" ref="R477" si="751">IF(U$83="","",U$83)</f>
        <v/>
      </c>
      <c r="S477" s="38" t="str">
        <f t="shared" ref="S477" si="752">IF(V$83="","",V$83)</f>
        <v/>
      </c>
      <c r="T477" s="38" t="str">
        <f t="shared" ref="T477" si="753">IF(W$83="","",W$83)</f>
        <v/>
      </c>
      <c r="U477" s="38" t="str">
        <f t="shared" ref="U477" si="754">IF(X$83="","",X$83)</f>
        <v/>
      </c>
      <c r="V477" s="38" t="str">
        <f t="shared" ref="V477" si="755">IF(Y$83="","",Y$83)</f>
        <v/>
      </c>
      <c r="W477" s="38" t="str">
        <f t="shared" ref="W477" si="756">IF(Z$83="","",Z$83)</f>
        <v/>
      </c>
      <c r="X477" s="38" t="str">
        <f t="shared" ref="X477" si="757">IF(AA$83="","",AA$83)</f>
        <v/>
      </c>
      <c r="Y477" s="38" t="str">
        <f t="shared" ref="Y477" si="758">IF(AB$83="","",AB$83)</f>
        <v/>
      </c>
      <c r="Z477" s="38" t="str">
        <f t="shared" ref="Z477" si="759">IF(AC$83="","",AC$83)</f>
        <v/>
      </c>
      <c r="AA477" s="38" t="str">
        <f t="shared" ref="AA477" si="760">IF(AD$83="","",AD$83)</f>
        <v/>
      </c>
      <c r="AB477" s="38" t="str">
        <f t="shared" ref="AB477" si="761">IF(AE$83="","",AE$83)</f>
        <v/>
      </c>
      <c r="AC477" s="38" t="str">
        <f t="shared" ref="AC477" si="762">IF(AF$83="","",AF$83)</f>
        <v/>
      </c>
      <c r="AD477" s="38" t="str">
        <f t="shared" ref="AD477" si="763">IF(AG$83="","",AG$83)</f>
        <v/>
      </c>
      <c r="AE477" s="38" t="str">
        <f t="shared" ref="AE477" si="764">IF(AH$83="","",AH$83)</f>
        <v/>
      </c>
      <c r="AF477" s="38" t="str">
        <f t="shared" ref="AF477" si="765">IF(AI$83="","",AI$83)</f>
        <v/>
      </c>
      <c r="AG477" s="38" t="str">
        <f t="shared" ref="AG477" si="766">IF(AJ$83="","",AJ$83)</f>
        <v/>
      </c>
    </row>
    <row r="478" spans="1:40">
      <c r="A478" s="43">
        <v>0</v>
      </c>
      <c r="B478" s="5" t="s">
        <v>24</v>
      </c>
      <c r="C478" s="18" t="s">
        <v>1</v>
      </c>
      <c r="D478" s="446">
        <v>0</v>
      </c>
      <c r="E478" s="174" t="str">
        <f>IF(H$82="","",D496)</f>
        <v/>
      </c>
      <c r="F478" s="174" t="str">
        <f t="shared" ref="F478" si="767">IF(I$82="","",E496)</f>
        <v/>
      </c>
      <c r="G478" s="174" t="str">
        <f t="shared" ref="G478" si="768">IF(J$82="","",F496)</f>
        <v/>
      </c>
      <c r="H478" s="174" t="str">
        <f t="shared" ref="H478" si="769">IF(K$82="","",G496)</f>
        <v/>
      </c>
      <c r="I478" s="174" t="str">
        <f t="shared" ref="I478" si="770">IF(L$82="","",H496)</f>
        <v/>
      </c>
      <c r="J478" s="174" t="str">
        <f t="shared" ref="J478" si="771">IF(M$82="","",I496)</f>
        <v/>
      </c>
      <c r="K478" s="174" t="str">
        <f t="shared" ref="K478" si="772">IF(N$82="","",J496)</f>
        <v/>
      </c>
      <c r="L478" s="174" t="str">
        <f t="shared" ref="L478" si="773">IF(O$82="","",K496)</f>
        <v/>
      </c>
      <c r="M478" s="174" t="str">
        <f t="shared" ref="M478" si="774">IF(P$82="","",L496)</f>
        <v/>
      </c>
      <c r="N478" s="174" t="str">
        <f t="shared" ref="N478" si="775">IF(Q$82="","",M496)</f>
        <v/>
      </c>
      <c r="O478" s="174" t="str">
        <f t="shared" ref="O478" si="776">IF(R$82="","",N496)</f>
        <v/>
      </c>
      <c r="P478" s="174" t="str">
        <f t="shared" ref="P478" si="777">IF(S$82="","",O496)</f>
        <v/>
      </c>
      <c r="Q478" s="174" t="str">
        <f t="shared" ref="Q478" si="778">IF(T$82="","",P496)</f>
        <v/>
      </c>
      <c r="R478" s="174" t="str">
        <f t="shared" ref="R478" si="779">IF(U$82="","",Q496)</f>
        <v/>
      </c>
      <c r="S478" s="174" t="str">
        <f t="shared" ref="S478" si="780">IF(V$82="","",R496)</f>
        <v/>
      </c>
      <c r="T478" s="174" t="str">
        <f t="shared" ref="T478" si="781">IF(W$82="","",S496)</f>
        <v/>
      </c>
      <c r="U478" s="174" t="str">
        <f t="shared" ref="U478" si="782">IF(X$82="","",T496)</f>
        <v/>
      </c>
      <c r="V478" s="174" t="str">
        <f t="shared" ref="V478" si="783">IF(Y$82="","",U496)</f>
        <v/>
      </c>
      <c r="W478" s="174" t="str">
        <f t="shared" ref="W478" si="784">IF(Z$82="","",V496)</f>
        <v/>
      </c>
      <c r="X478" s="174" t="str">
        <f t="shared" ref="X478" si="785">IF(AA$82="","",W496)</f>
        <v/>
      </c>
      <c r="Y478" s="174" t="str">
        <f t="shared" ref="Y478" si="786">IF(AB$82="","",X496)</f>
        <v/>
      </c>
      <c r="Z478" s="174" t="str">
        <f t="shared" ref="Z478" si="787">IF(AC$82="","",Y496)</f>
        <v/>
      </c>
      <c r="AA478" s="174" t="str">
        <f t="shared" ref="AA478" si="788">IF(AD$82="","",Z496)</f>
        <v/>
      </c>
      <c r="AB478" s="174" t="str">
        <f t="shared" ref="AB478" si="789">IF(AE$82="","",AA496)</f>
        <v/>
      </c>
      <c r="AC478" s="174" t="str">
        <f t="shared" ref="AC478" si="790">IF(AF$82="","",AB496)</f>
        <v/>
      </c>
      <c r="AD478" s="174" t="str">
        <f t="shared" ref="AD478" si="791">IF(AG$82="","",AC496)</f>
        <v/>
      </c>
      <c r="AE478" s="174" t="str">
        <f t="shared" ref="AE478" si="792">IF(AH$82="","",AD496)</f>
        <v/>
      </c>
      <c r="AF478" s="174" t="str">
        <f t="shared" ref="AF478" si="793">IF(AI$82="","",AE496)</f>
        <v/>
      </c>
      <c r="AG478" s="174" t="str">
        <f t="shared" ref="AG478" si="794">IF(AJ$82="","",AF496)</f>
        <v/>
      </c>
      <c r="AH478" s="6"/>
      <c r="AI478" s="6"/>
      <c r="AJ478" s="6"/>
      <c r="AN478" s="6"/>
    </row>
    <row r="479" spans="1:40">
      <c r="A479" s="441">
        <v>1</v>
      </c>
      <c r="B479" s="442" t="s">
        <v>25</v>
      </c>
      <c r="C479" s="443" t="s">
        <v>1</v>
      </c>
      <c r="D479" s="447" t="str">
        <f>IF(G$82="","",SUM(D480:D486))</f>
        <v/>
      </c>
      <c r="E479" s="447" t="str">
        <f t="shared" ref="E479" si="795">IF(H$82="","",SUM(E480:E486))</f>
        <v/>
      </c>
      <c r="F479" s="447" t="str">
        <f t="shared" ref="F479" si="796">IF(I$82="","",SUM(F480:F486))</f>
        <v/>
      </c>
      <c r="G479" s="447" t="str">
        <f t="shared" ref="G479" si="797">IF(J$82="","",SUM(G480:G486))</f>
        <v/>
      </c>
      <c r="H479" s="447" t="str">
        <f t="shared" ref="H479" si="798">IF(K$82="","",SUM(H480:H486))</f>
        <v/>
      </c>
      <c r="I479" s="447" t="str">
        <f t="shared" ref="I479" si="799">IF(L$82="","",SUM(I480:I486))</f>
        <v/>
      </c>
      <c r="J479" s="447" t="str">
        <f t="shared" ref="J479" si="800">IF(M$82="","",SUM(J480:J486))</f>
        <v/>
      </c>
      <c r="K479" s="447" t="str">
        <f t="shared" ref="K479" si="801">IF(N$82="","",SUM(K480:K486))</f>
        <v/>
      </c>
      <c r="L479" s="447" t="str">
        <f t="shared" ref="L479" si="802">IF(O$82="","",SUM(L480:L486))</f>
        <v/>
      </c>
      <c r="M479" s="447" t="str">
        <f t="shared" ref="M479" si="803">IF(P$82="","",SUM(M480:M486))</f>
        <v/>
      </c>
      <c r="N479" s="447" t="str">
        <f t="shared" ref="N479" si="804">IF(Q$82="","",SUM(N480:N486))</f>
        <v/>
      </c>
      <c r="O479" s="447" t="str">
        <f t="shared" ref="O479" si="805">IF(R$82="","",SUM(O480:O486))</f>
        <v/>
      </c>
      <c r="P479" s="447" t="str">
        <f t="shared" ref="P479" si="806">IF(S$82="","",SUM(P480:P486))</f>
        <v/>
      </c>
      <c r="Q479" s="447" t="str">
        <f t="shared" ref="Q479" si="807">IF(T$82="","",SUM(Q480:Q486))</f>
        <v/>
      </c>
      <c r="R479" s="447" t="str">
        <f t="shared" ref="R479" si="808">IF(U$82="","",SUM(R480:R486))</f>
        <v/>
      </c>
      <c r="S479" s="447" t="str">
        <f t="shared" ref="S479" si="809">IF(V$82="","",SUM(S480:S486))</f>
        <v/>
      </c>
      <c r="T479" s="447" t="str">
        <f t="shared" ref="T479" si="810">IF(W$82="","",SUM(T480:T486))</f>
        <v/>
      </c>
      <c r="U479" s="447" t="str">
        <f t="shared" ref="U479" si="811">IF(X$82="","",SUM(U480:U486))</f>
        <v/>
      </c>
      <c r="V479" s="447" t="str">
        <f t="shared" ref="V479" si="812">IF(Y$82="","",SUM(V480:V486))</f>
        <v/>
      </c>
      <c r="W479" s="447" t="str">
        <f t="shared" ref="W479" si="813">IF(Z$82="","",SUM(W480:W486))</f>
        <v/>
      </c>
      <c r="X479" s="447" t="str">
        <f t="shared" ref="X479" si="814">IF(AA$82="","",SUM(X480:X486))</f>
        <v/>
      </c>
      <c r="Y479" s="447" t="str">
        <f t="shared" ref="Y479" si="815">IF(AB$82="","",SUM(Y480:Y486))</f>
        <v/>
      </c>
      <c r="Z479" s="447" t="str">
        <f t="shared" ref="Z479" si="816">IF(AC$82="","",SUM(Z480:Z486))</f>
        <v/>
      </c>
      <c r="AA479" s="447" t="str">
        <f t="shared" ref="AA479" si="817">IF(AD$82="","",SUM(AA480:AA486))</f>
        <v/>
      </c>
      <c r="AB479" s="447" t="str">
        <f t="shared" ref="AB479" si="818">IF(AE$82="","",SUM(AB480:AB486))</f>
        <v/>
      </c>
      <c r="AC479" s="447" t="str">
        <f t="shared" ref="AC479" si="819">IF(AF$82="","",SUM(AC480:AC486))</f>
        <v/>
      </c>
      <c r="AD479" s="447" t="str">
        <f t="shared" ref="AD479" si="820">IF(AG$82="","",SUM(AD480:AD486))</f>
        <v/>
      </c>
      <c r="AE479" s="447" t="str">
        <f t="shared" ref="AE479" si="821">IF(AH$82="","",SUM(AE480:AE486))</f>
        <v/>
      </c>
      <c r="AF479" s="447" t="str">
        <f t="shared" ref="AF479" si="822">IF(AI$82="","",SUM(AF480:AF486))</f>
        <v/>
      </c>
      <c r="AG479" s="447" t="str">
        <f t="shared" ref="AG479" si="823">IF(AJ$82="","",SUM(AG480:AG486))</f>
        <v/>
      </c>
      <c r="AH479" s="6"/>
      <c r="AI479" s="6"/>
      <c r="AJ479" s="6"/>
      <c r="AN479" s="6"/>
    </row>
    <row r="480" spans="1:40">
      <c r="A480" s="45" t="s">
        <v>12</v>
      </c>
      <c r="B480" s="24" t="s">
        <v>343</v>
      </c>
      <c r="C480" s="40" t="s">
        <v>1</v>
      </c>
      <c r="D480" s="179" t="str">
        <f>IF(G$82="","",IF(D$184="",0,IF((1-$D$426)*D$184-D$458&lt;0,0,(1-$D$426)*D$184-D$458)))</f>
        <v/>
      </c>
      <c r="E480" s="179" t="str">
        <f t="shared" ref="E480" si="824">IF(H$82="","",IF(E$184="",0,IF((1-$D$426)*E$184-E$458&lt;0,0,(1-$D$426)*E$184-E$458)))</f>
        <v/>
      </c>
      <c r="F480" s="179" t="str">
        <f t="shared" ref="F480" si="825">IF(I$82="","",IF(F$184="",0,IF((1-$D$426)*F$184-F$458&lt;0,0,(1-$D$426)*F$184-F$458)))</f>
        <v/>
      </c>
      <c r="G480" s="179" t="str">
        <f t="shared" ref="G480" si="826">IF(J$82="","",IF(G$184="",0,IF((1-$D$426)*G$184-G$458&lt;0,0,(1-$D$426)*G$184-G$458)))</f>
        <v/>
      </c>
      <c r="H480" s="179" t="str">
        <f t="shared" ref="H480" si="827">IF(K$82="","",IF(H$184="",0,IF((1-$D$426)*H$184-H$458&lt;0,0,(1-$D$426)*H$184-H$458)))</f>
        <v/>
      </c>
      <c r="I480" s="179" t="str">
        <f t="shared" ref="I480" si="828">IF(L$82="","",IF(I$184="",0,IF((1-$D$426)*I$184-I$458&lt;0,0,(1-$D$426)*I$184-I$458)))</f>
        <v/>
      </c>
      <c r="J480" s="179" t="str">
        <f t="shared" ref="J480" si="829">IF(M$82="","",IF(J$184="",0,IF((1-$D$426)*J$184-J$458&lt;0,0,(1-$D$426)*J$184-J$458)))</f>
        <v/>
      </c>
      <c r="K480" s="179" t="str">
        <f t="shared" ref="K480" si="830">IF(N$82="","",IF(K$184="",0,IF((1-$D$426)*K$184-K$458&lt;0,0,(1-$D$426)*K$184-K$458)))</f>
        <v/>
      </c>
      <c r="L480" s="179" t="str">
        <f t="shared" ref="L480" si="831">IF(O$82="","",IF(L$184="",0,IF((1-$D$426)*L$184-L$458&lt;0,0,(1-$D$426)*L$184-L$458)))</f>
        <v/>
      </c>
      <c r="M480" s="179" t="str">
        <f t="shared" ref="M480" si="832">IF(P$82="","",IF(M$184="",0,IF((1-$D$426)*M$184-M$458&lt;0,0,(1-$D$426)*M$184-M$458)))</f>
        <v/>
      </c>
      <c r="N480" s="179" t="str">
        <f t="shared" ref="N480" si="833">IF(Q$82="","",IF(N$184="",0,IF((1-$D$426)*N$184-N$458&lt;0,0,(1-$D$426)*N$184-N$458)))</f>
        <v/>
      </c>
      <c r="O480" s="179" t="str">
        <f t="shared" ref="O480" si="834">IF(R$82="","",IF(O$184="",0,IF((1-$D$426)*O$184-O$458&lt;0,0,(1-$D$426)*O$184-O$458)))</f>
        <v/>
      </c>
      <c r="P480" s="179" t="str">
        <f t="shared" ref="P480" si="835">IF(S$82="","",IF(P$184="",0,IF((1-$D$426)*P$184-P$458&lt;0,0,(1-$D$426)*P$184-P$458)))</f>
        <v/>
      </c>
      <c r="Q480" s="179" t="str">
        <f t="shared" ref="Q480" si="836">IF(T$82="","",IF(Q$184="",0,IF((1-$D$426)*Q$184-Q$458&lt;0,0,(1-$D$426)*Q$184-Q$458)))</f>
        <v/>
      </c>
      <c r="R480" s="179" t="str">
        <f t="shared" ref="R480" si="837">IF(U$82="","",IF(R$184="",0,IF((1-$D$426)*R$184-R$458&lt;0,0,(1-$D$426)*R$184-R$458)))</f>
        <v/>
      </c>
      <c r="S480" s="179" t="str">
        <f t="shared" ref="S480" si="838">IF(V$82="","",IF(S$184="",0,IF((1-$D$426)*S$184-S$458&lt;0,0,(1-$D$426)*S$184-S$458)))</f>
        <v/>
      </c>
      <c r="T480" s="179" t="str">
        <f t="shared" ref="T480" si="839">IF(W$82="","",IF(T$184="",0,IF((1-$D$426)*T$184-T$458&lt;0,0,(1-$D$426)*T$184-T$458)))</f>
        <v/>
      </c>
      <c r="U480" s="179" t="str">
        <f t="shared" ref="U480" si="840">IF(X$82="","",IF(U$184="",0,IF((1-$D$426)*U$184-U$458&lt;0,0,(1-$D$426)*U$184-U$458)))</f>
        <v/>
      </c>
      <c r="V480" s="179" t="str">
        <f t="shared" ref="V480" si="841">IF(Y$82="","",IF(V$184="",0,IF((1-$D$426)*V$184-V$458&lt;0,0,(1-$D$426)*V$184-V$458)))</f>
        <v/>
      </c>
      <c r="W480" s="179" t="str">
        <f t="shared" ref="W480" si="842">IF(Z$82="","",IF(W$184="",0,IF((1-$D$426)*W$184-W$458&lt;0,0,(1-$D$426)*W$184-W$458)))</f>
        <v/>
      </c>
      <c r="X480" s="179" t="str">
        <f t="shared" ref="X480" si="843">IF(AA$82="","",IF(X$184="",0,IF((1-$D$426)*X$184-X$458&lt;0,0,(1-$D$426)*X$184-X$458)))</f>
        <v/>
      </c>
      <c r="Y480" s="179" t="str">
        <f t="shared" ref="Y480" si="844">IF(AB$82="","",IF(Y$184="",0,IF((1-$D$426)*Y$184-Y$458&lt;0,0,(1-$D$426)*Y$184-Y$458)))</f>
        <v/>
      </c>
      <c r="Z480" s="179" t="str">
        <f t="shared" ref="Z480" si="845">IF(AC$82="","",IF(Z$184="",0,IF((1-$D$426)*Z$184-Z$458&lt;0,0,(1-$D$426)*Z$184-Z$458)))</f>
        <v/>
      </c>
      <c r="AA480" s="179" t="str">
        <f t="shared" ref="AA480" si="846">IF(AD$82="","",IF(AA$184="",0,IF((1-$D$426)*AA$184-AA$458&lt;0,0,(1-$D$426)*AA$184-AA$458)))</f>
        <v/>
      </c>
      <c r="AB480" s="179" t="str">
        <f t="shared" ref="AB480" si="847">IF(AE$82="","",IF(AB$184="",0,IF((1-$D$426)*AB$184-AB$458&lt;0,0,(1-$D$426)*AB$184-AB$458)))</f>
        <v/>
      </c>
      <c r="AC480" s="179" t="str">
        <f t="shared" ref="AC480" si="848">IF(AF$82="","",IF(AC$184="",0,IF((1-$D$426)*AC$184-AC$458&lt;0,0,(1-$D$426)*AC$184-AC$458)))</f>
        <v/>
      </c>
      <c r="AD480" s="179" t="str">
        <f t="shared" ref="AD480" si="849">IF(AG$82="","",IF(AD$184="",0,IF((1-$D$426)*AD$184-AD$458&lt;0,0,(1-$D$426)*AD$184-AD$458)))</f>
        <v/>
      </c>
      <c r="AE480" s="179" t="str">
        <f t="shared" ref="AE480" si="850">IF(AH$82="","",IF(AE$184="",0,IF((1-$D$426)*AE$184-AE$458&lt;0,0,(1-$D$426)*AE$184-AE$458)))</f>
        <v/>
      </c>
      <c r="AF480" s="179" t="str">
        <f t="shared" ref="AF480" si="851">IF(AI$82="","",IF(AF$184="",0,IF((1-$D$426)*AF$184-AF$458&lt;0,0,(1-$D$426)*AF$184-AF$458)))</f>
        <v/>
      </c>
      <c r="AG480" s="179" t="str">
        <f t="shared" ref="AG480" si="852">IF(AJ$82="","",IF(AG$184="",0,IF((1-$D$426)*AG$184-AG$458&lt;0,0,(1-$D$426)*AG$184-AG$458)))</f>
        <v/>
      </c>
      <c r="AH480" s="6"/>
      <c r="AI480" s="6"/>
      <c r="AJ480" s="6"/>
      <c r="AN480" s="6"/>
    </row>
    <row r="481" spans="1:33" s="19" customFormat="1">
      <c r="A481" s="45" t="s">
        <v>13</v>
      </c>
      <c r="B481" s="24" t="s">
        <v>26</v>
      </c>
      <c r="C481" s="40" t="s">
        <v>1</v>
      </c>
      <c r="D481" s="179" t="str">
        <f>IF(G$82="","",D$196)</f>
        <v/>
      </c>
      <c r="E481" s="179" t="str">
        <f t="shared" ref="E481" si="853">IF(H$82="","",E$196)</f>
        <v/>
      </c>
      <c r="F481" s="179" t="str">
        <f t="shared" ref="F481" si="854">IF(I$82="","",F$196)</f>
        <v/>
      </c>
      <c r="G481" s="179" t="str">
        <f t="shared" ref="G481" si="855">IF(J$82="","",G$196)</f>
        <v/>
      </c>
      <c r="H481" s="179" t="str">
        <f t="shared" ref="H481" si="856">IF(K$82="","",H$196)</f>
        <v/>
      </c>
      <c r="I481" s="179" t="str">
        <f t="shared" ref="I481" si="857">IF(L$82="","",I$196)</f>
        <v/>
      </c>
      <c r="J481" s="179" t="str">
        <f t="shared" ref="J481" si="858">IF(M$82="","",J$196)</f>
        <v/>
      </c>
      <c r="K481" s="179" t="str">
        <f t="shared" ref="K481" si="859">IF(N$82="","",K$196)</f>
        <v/>
      </c>
      <c r="L481" s="179" t="str">
        <f t="shared" ref="L481" si="860">IF(O$82="","",L$196)</f>
        <v/>
      </c>
      <c r="M481" s="179" t="str">
        <f t="shared" ref="M481" si="861">IF(P$82="","",M$196)</f>
        <v/>
      </c>
      <c r="N481" s="179" t="str">
        <f t="shared" ref="N481" si="862">IF(Q$82="","",N$196)</f>
        <v/>
      </c>
      <c r="O481" s="179" t="str">
        <f t="shared" ref="O481" si="863">IF(R$82="","",O$196)</f>
        <v/>
      </c>
      <c r="P481" s="179" t="str">
        <f t="shared" ref="P481" si="864">IF(S$82="","",P$196)</f>
        <v/>
      </c>
      <c r="Q481" s="179" t="str">
        <f t="shared" ref="Q481" si="865">IF(T$82="","",Q$196)</f>
        <v/>
      </c>
      <c r="R481" s="179" t="str">
        <f t="shared" ref="R481" si="866">IF(U$82="","",R$196)</f>
        <v/>
      </c>
      <c r="S481" s="179" t="str">
        <f t="shared" ref="S481" si="867">IF(V$82="","",S$196)</f>
        <v/>
      </c>
      <c r="T481" s="179" t="str">
        <f t="shared" ref="T481" si="868">IF(W$82="","",T$196)</f>
        <v/>
      </c>
      <c r="U481" s="179" t="str">
        <f t="shared" ref="U481" si="869">IF(X$82="","",U$196)</f>
        <v/>
      </c>
      <c r="V481" s="179" t="str">
        <f t="shared" ref="V481" si="870">IF(Y$82="","",V$196)</f>
        <v/>
      </c>
      <c r="W481" s="179" t="str">
        <f t="shared" ref="W481" si="871">IF(Z$82="","",W$196)</f>
        <v/>
      </c>
      <c r="X481" s="179" t="str">
        <f t="shared" ref="X481" si="872">IF(AA$82="","",X$196)</f>
        <v/>
      </c>
      <c r="Y481" s="179" t="str">
        <f t="shared" ref="Y481" si="873">IF(AB$82="","",Y$196)</f>
        <v/>
      </c>
      <c r="Z481" s="179" t="str">
        <f t="shared" ref="Z481" si="874">IF(AC$82="","",Z$196)</f>
        <v/>
      </c>
      <c r="AA481" s="179" t="str">
        <f t="shared" ref="AA481" si="875">IF(AD$82="","",AA$196)</f>
        <v/>
      </c>
      <c r="AB481" s="179" t="str">
        <f t="shared" ref="AB481" si="876">IF(AE$82="","",AB$196)</f>
        <v/>
      </c>
      <c r="AC481" s="179" t="str">
        <f t="shared" ref="AC481" si="877">IF(AF$82="","",AC$196)</f>
        <v/>
      </c>
      <c r="AD481" s="179" t="str">
        <f t="shared" ref="AD481" si="878">IF(AG$82="","",AD$196)</f>
        <v/>
      </c>
      <c r="AE481" s="179" t="str">
        <f t="shared" ref="AE481" si="879">IF(AH$82="","",AE$196)</f>
        <v/>
      </c>
      <c r="AF481" s="179" t="str">
        <f t="shared" ref="AF481" si="880">IF(AI$82="","",AF$196)</f>
        <v/>
      </c>
      <c r="AG481" s="179" t="str">
        <f t="shared" ref="AG481" si="881">IF(AJ$82="","",AG$196)</f>
        <v/>
      </c>
    </row>
    <row r="482" spans="1:33" s="19" customFormat="1">
      <c r="A482" s="45" t="s">
        <v>14</v>
      </c>
      <c r="B482" s="24" t="s">
        <v>344</v>
      </c>
      <c r="C482" s="40" t="s">
        <v>1</v>
      </c>
      <c r="D482" s="179" t="str">
        <f>IF(G$82="","",IF(D$184="",0,$D$426*D$184))</f>
        <v/>
      </c>
      <c r="E482" s="179" t="str">
        <f t="shared" ref="E482" si="882">IF(H$82="","",IF(E$184="",0,$D$426*E$184))</f>
        <v/>
      </c>
      <c r="F482" s="179" t="str">
        <f t="shared" ref="F482" si="883">IF(I$82="","",IF(F$184="",0,$D$426*F$184))</f>
        <v/>
      </c>
      <c r="G482" s="179" t="str">
        <f t="shared" ref="G482" si="884">IF(J$82="","",IF(G$184="",0,$D$426*G$184))</f>
        <v/>
      </c>
      <c r="H482" s="179" t="str">
        <f t="shared" ref="H482" si="885">IF(K$82="","",IF(H$184="",0,$D$426*H$184))</f>
        <v/>
      </c>
      <c r="I482" s="179" t="str">
        <f t="shared" ref="I482" si="886">IF(L$82="","",IF(I$184="",0,$D$426*I$184))</f>
        <v/>
      </c>
      <c r="J482" s="179" t="str">
        <f t="shared" ref="J482" si="887">IF(M$82="","",IF(J$184="",0,$D$426*J$184))</f>
        <v/>
      </c>
      <c r="K482" s="179" t="str">
        <f t="shared" ref="K482" si="888">IF(N$82="","",IF(K$184="",0,$D$426*K$184))</f>
        <v/>
      </c>
      <c r="L482" s="179" t="str">
        <f t="shared" ref="L482" si="889">IF(O$82="","",IF(L$184="",0,$D$426*L$184))</f>
        <v/>
      </c>
      <c r="M482" s="179" t="str">
        <f t="shared" ref="M482" si="890">IF(P$82="","",IF(M$184="",0,$D$426*M$184))</f>
        <v/>
      </c>
      <c r="N482" s="179" t="str">
        <f t="shared" ref="N482" si="891">IF(Q$82="","",IF(N$184="",0,$D$426*N$184))</f>
        <v/>
      </c>
      <c r="O482" s="179" t="str">
        <f t="shared" ref="O482" si="892">IF(R$82="","",IF(O$184="",0,$D$426*O$184))</f>
        <v/>
      </c>
      <c r="P482" s="179" t="str">
        <f t="shared" ref="P482" si="893">IF(S$82="","",IF(P$184="",0,$D$426*P$184))</f>
        <v/>
      </c>
      <c r="Q482" s="179" t="str">
        <f t="shared" ref="Q482" si="894">IF(T$82="","",IF(Q$184="",0,$D$426*Q$184))</f>
        <v/>
      </c>
      <c r="R482" s="179" t="str">
        <f t="shared" ref="R482" si="895">IF(U$82="","",IF(R$184="",0,$D$426*R$184))</f>
        <v/>
      </c>
      <c r="S482" s="179" t="str">
        <f t="shared" ref="S482" si="896">IF(V$82="","",IF(S$184="",0,$D$426*S$184))</f>
        <v/>
      </c>
      <c r="T482" s="179" t="str">
        <f t="shared" ref="T482" si="897">IF(W$82="","",IF(T$184="",0,$D$426*T$184))</f>
        <v/>
      </c>
      <c r="U482" s="179" t="str">
        <f t="shared" ref="U482" si="898">IF(X$82="","",IF(U$184="",0,$D$426*U$184))</f>
        <v/>
      </c>
      <c r="V482" s="179" t="str">
        <f t="shared" ref="V482" si="899">IF(Y$82="","",IF(V$184="",0,$D$426*V$184))</f>
        <v/>
      </c>
      <c r="W482" s="179" t="str">
        <f t="shared" ref="W482" si="900">IF(Z$82="","",IF(W$184="",0,$D$426*W$184))</f>
        <v/>
      </c>
      <c r="X482" s="179" t="str">
        <f t="shared" ref="X482" si="901">IF(AA$82="","",IF(X$184="",0,$D$426*X$184))</f>
        <v/>
      </c>
      <c r="Y482" s="179" t="str">
        <f t="shared" ref="Y482" si="902">IF(AB$82="","",IF(Y$184="",0,$D$426*Y$184))</f>
        <v/>
      </c>
      <c r="Z482" s="179" t="str">
        <f t="shared" ref="Z482" si="903">IF(AC$82="","",IF(Z$184="",0,$D$426*Z$184))</f>
        <v/>
      </c>
      <c r="AA482" s="179" t="str">
        <f t="shared" ref="AA482" si="904">IF(AD$82="","",IF(AA$184="",0,$D$426*AA$184))</f>
        <v/>
      </c>
      <c r="AB482" s="179" t="str">
        <f t="shared" ref="AB482" si="905">IF(AE$82="","",IF(AB$184="",0,$D$426*AB$184))</f>
        <v/>
      </c>
      <c r="AC482" s="179" t="str">
        <f t="shared" ref="AC482" si="906">IF(AF$82="","",IF(AC$184="",0,$D$426*AC$184))</f>
        <v/>
      </c>
      <c r="AD482" s="179" t="str">
        <f t="shared" ref="AD482" si="907">IF(AG$82="","",IF(AD$184="",0,$D$426*AD$184))</f>
        <v/>
      </c>
      <c r="AE482" s="179" t="str">
        <f t="shared" ref="AE482" si="908">IF(AH$82="","",IF(AE$184="",0,$D$426*AE$184))</f>
        <v/>
      </c>
      <c r="AF482" s="179" t="str">
        <f t="shared" ref="AF482" si="909">IF(AI$82="","",IF(AF$184="",0,$D$426*AF$184))</f>
        <v/>
      </c>
      <c r="AG482" s="179" t="str">
        <f t="shared" ref="AG482" si="910">IF(AJ$82="","",IF(AG$184="",0,$D$426*AG$184))</f>
        <v/>
      </c>
    </row>
    <row r="483" spans="1:33" s="19" customFormat="1" ht="22.5">
      <c r="A483" s="45" t="s">
        <v>15</v>
      </c>
      <c r="B483" s="24" t="s">
        <v>355</v>
      </c>
      <c r="C483" s="40" t="s">
        <v>1</v>
      </c>
      <c r="D483" s="179" t="str">
        <f>IF(G$82="","",D$366)</f>
        <v/>
      </c>
      <c r="E483" s="179" t="str">
        <f t="shared" ref="E483" si="911">IF(H$82="","",E$371)</f>
        <v/>
      </c>
      <c r="F483" s="179" t="str">
        <f t="shared" ref="F483" si="912">IF(I$82="","",F$371)</f>
        <v/>
      </c>
      <c r="G483" s="179" t="str">
        <f t="shared" ref="G483" si="913">IF(J$82="","",G$371)</f>
        <v/>
      </c>
      <c r="H483" s="179" t="str">
        <f t="shared" ref="H483" si="914">IF(K$82="","",H$371)</f>
        <v/>
      </c>
      <c r="I483" s="179" t="str">
        <f t="shared" ref="I483" si="915">IF(L$82="","",I$371)</f>
        <v/>
      </c>
      <c r="J483" s="179" t="str">
        <f t="shared" ref="J483" si="916">IF(M$82="","",J$371)</f>
        <v/>
      </c>
      <c r="K483" s="179" t="str">
        <f t="shared" ref="K483" si="917">IF(N$82="","",K$371)</f>
        <v/>
      </c>
      <c r="L483" s="179" t="str">
        <f t="shared" ref="L483" si="918">IF(O$82="","",L$371)</f>
        <v/>
      </c>
      <c r="M483" s="179" t="str">
        <f t="shared" ref="M483" si="919">IF(P$82="","",M$371)</f>
        <v/>
      </c>
      <c r="N483" s="179" t="str">
        <f t="shared" ref="N483" si="920">IF(Q$82="","",N$371)</f>
        <v/>
      </c>
      <c r="O483" s="179" t="str">
        <f t="shared" ref="O483" si="921">IF(R$82="","",O$371)</f>
        <v/>
      </c>
      <c r="P483" s="179" t="str">
        <f t="shared" ref="P483" si="922">IF(S$82="","",P$371)</f>
        <v/>
      </c>
      <c r="Q483" s="179" t="str">
        <f t="shared" ref="Q483" si="923">IF(T$82="","",Q$371)</f>
        <v/>
      </c>
      <c r="R483" s="179" t="str">
        <f t="shared" ref="R483" si="924">IF(U$82="","",R$371)</f>
        <v/>
      </c>
      <c r="S483" s="179" t="str">
        <f t="shared" ref="S483" si="925">IF(V$82="","",S$371)</f>
        <v/>
      </c>
      <c r="T483" s="179" t="str">
        <f t="shared" ref="T483" si="926">IF(W$82="","",T$371)</f>
        <v/>
      </c>
      <c r="U483" s="179" t="str">
        <f t="shared" ref="U483" si="927">IF(X$82="","",U$371)</f>
        <v/>
      </c>
      <c r="V483" s="179" t="str">
        <f t="shared" ref="V483" si="928">IF(Y$82="","",V$371)</f>
        <v/>
      </c>
      <c r="W483" s="179" t="str">
        <f t="shared" ref="W483" si="929">IF(Z$82="","",W$371)</f>
        <v/>
      </c>
      <c r="X483" s="179" t="str">
        <f t="shared" ref="X483" si="930">IF(AA$82="","",X$371)</f>
        <v/>
      </c>
      <c r="Y483" s="179" t="str">
        <f t="shared" ref="Y483" si="931">IF(AB$82="","",Y$371)</f>
        <v/>
      </c>
      <c r="Z483" s="179" t="str">
        <f t="shared" ref="Z483" si="932">IF(AC$82="","",Z$371)</f>
        <v/>
      </c>
      <c r="AA483" s="179" t="str">
        <f t="shared" ref="AA483" si="933">IF(AD$82="","",AA$371)</f>
        <v/>
      </c>
      <c r="AB483" s="179" t="str">
        <f t="shared" ref="AB483" si="934">IF(AE$82="","",AB$371)</f>
        <v/>
      </c>
      <c r="AC483" s="179" t="str">
        <f t="shared" ref="AC483" si="935">IF(AF$82="","",AC$371)</f>
        <v/>
      </c>
      <c r="AD483" s="179" t="str">
        <f t="shared" ref="AD483" si="936">IF(AG$82="","",AD$371)</f>
        <v/>
      </c>
      <c r="AE483" s="179" t="str">
        <f t="shared" ref="AE483" si="937">IF(AH$82="","",AE$371)</f>
        <v/>
      </c>
      <c r="AF483" s="179" t="str">
        <f t="shared" ref="AF483" si="938">IF(AI$82="","",AF$371)</f>
        <v/>
      </c>
      <c r="AG483" s="179" t="str">
        <f t="shared" ref="AG483" si="939">IF(AJ$82="","",AG$371)</f>
        <v/>
      </c>
    </row>
    <row r="484" spans="1:33" s="19" customFormat="1">
      <c r="A484" s="45" t="s">
        <v>16</v>
      </c>
      <c r="B484" s="24" t="s">
        <v>27</v>
      </c>
      <c r="C484" s="40" t="s">
        <v>1</v>
      </c>
      <c r="D484" s="448"/>
      <c r="E484" s="448"/>
      <c r="F484" s="448"/>
      <c r="G484" s="448"/>
      <c r="H484" s="448"/>
      <c r="I484" s="448"/>
      <c r="J484" s="448"/>
      <c r="K484" s="448"/>
      <c r="L484" s="448"/>
      <c r="M484" s="448"/>
      <c r="N484" s="448"/>
      <c r="O484" s="448"/>
      <c r="P484" s="448"/>
      <c r="Q484" s="448"/>
      <c r="R484" s="448"/>
      <c r="S484" s="448"/>
      <c r="T484" s="448"/>
      <c r="U484" s="448"/>
      <c r="V484" s="448"/>
      <c r="W484" s="448"/>
      <c r="X484" s="448"/>
      <c r="Y484" s="448"/>
      <c r="Z484" s="448"/>
      <c r="AA484" s="448"/>
      <c r="AB484" s="448"/>
      <c r="AC484" s="448"/>
      <c r="AD484" s="448"/>
      <c r="AE484" s="448"/>
      <c r="AF484" s="448"/>
      <c r="AG484" s="448"/>
    </row>
    <row r="485" spans="1:33" s="19" customFormat="1">
      <c r="A485" s="45" t="s">
        <v>17</v>
      </c>
      <c r="B485" s="24" t="s">
        <v>28</v>
      </c>
      <c r="C485" s="40" t="s">
        <v>1</v>
      </c>
      <c r="D485" s="448"/>
      <c r="E485" s="448"/>
      <c r="F485" s="448"/>
      <c r="G485" s="448"/>
      <c r="H485" s="448"/>
      <c r="I485" s="448"/>
      <c r="J485" s="448"/>
      <c r="K485" s="448"/>
      <c r="L485" s="448"/>
      <c r="M485" s="448"/>
      <c r="N485" s="448"/>
      <c r="O485" s="448"/>
      <c r="P485" s="448"/>
      <c r="Q485" s="448"/>
      <c r="R485" s="448"/>
      <c r="S485" s="448"/>
      <c r="T485" s="448"/>
      <c r="U485" s="448"/>
      <c r="V485" s="448"/>
      <c r="W485" s="448"/>
      <c r="X485" s="448"/>
      <c r="Y485" s="448"/>
      <c r="Z485" s="448"/>
      <c r="AA485" s="448"/>
      <c r="AB485" s="448"/>
      <c r="AC485" s="448"/>
      <c r="AD485" s="448"/>
      <c r="AE485" s="448"/>
      <c r="AF485" s="448"/>
      <c r="AG485" s="448"/>
    </row>
    <row r="486" spans="1:33" s="19" customFormat="1" ht="22.5">
      <c r="A486" s="46" t="s">
        <v>18</v>
      </c>
      <c r="B486" s="26" t="s">
        <v>357</v>
      </c>
      <c r="C486" s="180" t="s">
        <v>1</v>
      </c>
      <c r="D486" s="449"/>
      <c r="E486" s="449"/>
      <c r="F486" s="449"/>
      <c r="G486" s="449"/>
      <c r="H486" s="449"/>
      <c r="I486" s="449"/>
      <c r="J486" s="449"/>
      <c r="K486" s="449"/>
      <c r="L486" s="449"/>
      <c r="M486" s="449"/>
      <c r="N486" s="449"/>
      <c r="O486" s="449"/>
      <c r="P486" s="449"/>
      <c r="Q486" s="449"/>
      <c r="R486" s="449"/>
      <c r="S486" s="449"/>
      <c r="T486" s="449"/>
      <c r="U486" s="449"/>
      <c r="V486" s="449"/>
      <c r="W486" s="449"/>
      <c r="X486" s="449"/>
      <c r="Y486" s="449"/>
      <c r="Z486" s="449"/>
      <c r="AA486" s="449"/>
      <c r="AB486" s="449"/>
      <c r="AC486" s="449"/>
      <c r="AD486" s="449"/>
      <c r="AE486" s="449"/>
      <c r="AF486" s="449"/>
      <c r="AG486" s="449"/>
    </row>
    <row r="487" spans="1:33" s="19" customFormat="1">
      <c r="A487" s="441">
        <v>2</v>
      </c>
      <c r="B487" s="442" t="s">
        <v>29</v>
      </c>
      <c r="C487" s="443" t="s">
        <v>1</v>
      </c>
      <c r="D487" s="447" t="str">
        <f>IF(G$82="","",SUM(D488:D494))</f>
        <v/>
      </c>
      <c r="E487" s="447" t="str">
        <f t="shared" ref="E487" si="940">IF(H$82="","",SUM(E488:E494))</f>
        <v/>
      </c>
      <c r="F487" s="447" t="str">
        <f t="shared" ref="F487" si="941">IF(I$82="","",SUM(F488:F494))</f>
        <v/>
      </c>
      <c r="G487" s="447" t="str">
        <f t="shared" ref="G487" si="942">IF(J$82="","",SUM(G488:G494))</f>
        <v/>
      </c>
      <c r="H487" s="447" t="str">
        <f t="shared" ref="H487" si="943">IF(K$82="","",SUM(H488:H494))</f>
        <v/>
      </c>
      <c r="I487" s="447" t="str">
        <f t="shared" ref="I487" si="944">IF(L$82="","",SUM(I488:I494))</f>
        <v/>
      </c>
      <c r="J487" s="447" t="str">
        <f t="shared" ref="J487" si="945">IF(M$82="","",SUM(J488:J494))</f>
        <v/>
      </c>
      <c r="K487" s="447" t="str">
        <f t="shared" ref="K487" si="946">IF(N$82="","",SUM(K488:K494))</f>
        <v/>
      </c>
      <c r="L487" s="447" t="str">
        <f t="shared" ref="L487" si="947">IF(O$82="","",SUM(L488:L494))</f>
        <v/>
      </c>
      <c r="M487" s="447" t="str">
        <f t="shared" ref="M487" si="948">IF(P$82="","",SUM(M488:M494))</f>
        <v/>
      </c>
      <c r="N487" s="447" t="str">
        <f t="shared" ref="N487" si="949">IF(Q$82="","",SUM(N488:N494))</f>
        <v/>
      </c>
      <c r="O487" s="447" t="str">
        <f t="shared" ref="O487" si="950">IF(R$82="","",SUM(O488:O494))</f>
        <v/>
      </c>
      <c r="P487" s="447" t="str">
        <f t="shared" ref="P487" si="951">IF(S$82="","",SUM(P488:P494))</f>
        <v/>
      </c>
      <c r="Q487" s="447" t="str">
        <f t="shared" ref="Q487" si="952">IF(T$82="","",SUM(Q488:Q494))</f>
        <v/>
      </c>
      <c r="R487" s="447" t="str">
        <f t="shared" ref="R487" si="953">IF(U$82="","",SUM(R488:R494))</f>
        <v/>
      </c>
      <c r="S487" s="447" t="str">
        <f t="shared" ref="S487" si="954">IF(V$82="","",SUM(S488:S494))</f>
        <v/>
      </c>
      <c r="T487" s="447" t="str">
        <f t="shared" ref="T487" si="955">IF(W$82="","",SUM(T488:T494))</f>
        <v/>
      </c>
      <c r="U487" s="447" t="str">
        <f t="shared" ref="U487" si="956">IF(X$82="","",SUM(U488:U494))</f>
        <v/>
      </c>
      <c r="V487" s="447" t="str">
        <f t="shared" ref="V487" si="957">IF(Y$82="","",SUM(V488:V494))</f>
        <v/>
      </c>
      <c r="W487" s="447" t="str">
        <f t="shared" ref="W487" si="958">IF(Z$82="","",SUM(W488:W494))</f>
        <v/>
      </c>
      <c r="X487" s="447" t="str">
        <f t="shared" ref="X487" si="959">IF(AA$82="","",SUM(X488:X494))</f>
        <v/>
      </c>
      <c r="Y487" s="447" t="str">
        <f t="shared" ref="Y487" si="960">IF(AB$82="","",SUM(Y488:Y494))</f>
        <v/>
      </c>
      <c r="Z487" s="447" t="str">
        <f t="shared" ref="Z487" si="961">IF(AC$82="","",SUM(Z488:Z494))</f>
        <v/>
      </c>
      <c r="AA487" s="447" t="str">
        <f t="shared" ref="AA487" si="962">IF(AD$82="","",SUM(AA488:AA494))</f>
        <v/>
      </c>
      <c r="AB487" s="447" t="str">
        <f t="shared" ref="AB487" si="963">IF(AE$82="","",SUM(AB488:AB494))</f>
        <v/>
      </c>
      <c r="AC487" s="447" t="str">
        <f t="shared" ref="AC487" si="964">IF(AF$82="","",SUM(AC488:AC494))</f>
        <v/>
      </c>
      <c r="AD487" s="447" t="str">
        <f t="shared" ref="AD487" si="965">IF(AG$82="","",SUM(AD488:AD494))</f>
        <v/>
      </c>
      <c r="AE487" s="447" t="str">
        <f t="shared" ref="AE487" si="966">IF(AH$82="","",SUM(AE488:AE494))</f>
        <v/>
      </c>
      <c r="AF487" s="447" t="str">
        <f t="shared" ref="AF487" si="967">IF(AI$82="","",SUM(AF488:AF494))</f>
        <v/>
      </c>
      <c r="AG487" s="447" t="str">
        <f t="shared" ref="AG487" si="968">IF(AJ$82="","",SUM(AG488:AG494))</f>
        <v/>
      </c>
    </row>
    <row r="488" spans="1:33" s="19" customFormat="1">
      <c r="A488" s="45" t="s">
        <v>36</v>
      </c>
      <c r="B488" s="24" t="s">
        <v>320</v>
      </c>
      <c r="C488" s="40" t="s">
        <v>1</v>
      </c>
      <c r="D488" s="179" t="str">
        <f>IF(G$82="","",IF(D$184="",0,D$184))</f>
        <v/>
      </c>
      <c r="E488" s="179" t="str">
        <f t="shared" ref="E488" si="969">IF(H$82="","",IF(E$184="",0,E$184))</f>
        <v/>
      </c>
      <c r="F488" s="179" t="str">
        <f t="shared" ref="F488" si="970">IF(I$82="","",IF(F$184="",0,F$184))</f>
        <v/>
      </c>
      <c r="G488" s="179" t="str">
        <f t="shared" ref="G488" si="971">IF(J$82="","",IF(G$184="",0,G$184))</f>
        <v/>
      </c>
      <c r="H488" s="179" t="str">
        <f t="shared" ref="H488" si="972">IF(K$82="","",IF(H$184="",0,H$184))</f>
        <v/>
      </c>
      <c r="I488" s="179" t="str">
        <f t="shared" ref="I488" si="973">IF(L$82="","",IF(I$184="",0,I$184))</f>
        <v/>
      </c>
      <c r="J488" s="179" t="str">
        <f t="shared" ref="J488" si="974">IF(M$82="","",IF(J$184="",0,J$184))</f>
        <v/>
      </c>
      <c r="K488" s="179" t="str">
        <f t="shared" ref="K488" si="975">IF(N$82="","",IF(K$184="",0,K$184))</f>
        <v/>
      </c>
      <c r="L488" s="179" t="str">
        <f t="shared" ref="L488" si="976">IF(O$82="","",IF(L$184="",0,L$184))</f>
        <v/>
      </c>
      <c r="M488" s="179" t="str">
        <f t="shared" ref="M488" si="977">IF(P$82="","",IF(M$184="",0,M$184))</f>
        <v/>
      </c>
      <c r="N488" s="179" t="str">
        <f t="shared" ref="N488" si="978">IF(Q$82="","",IF(N$184="",0,N$184))</f>
        <v/>
      </c>
      <c r="O488" s="179" t="str">
        <f t="shared" ref="O488" si="979">IF(R$82="","",IF(O$184="",0,O$184))</f>
        <v/>
      </c>
      <c r="P488" s="179" t="str">
        <f t="shared" ref="P488" si="980">IF(S$82="","",IF(P$184="",0,P$184))</f>
        <v/>
      </c>
      <c r="Q488" s="179" t="str">
        <f t="shared" ref="Q488" si="981">IF(T$82="","",IF(Q$184="",0,Q$184))</f>
        <v/>
      </c>
      <c r="R488" s="179" t="str">
        <f t="shared" ref="R488" si="982">IF(U$82="","",IF(R$184="",0,R$184))</f>
        <v/>
      </c>
      <c r="S488" s="179" t="str">
        <f t="shared" ref="S488" si="983">IF(V$82="","",IF(S$184="",0,S$184))</f>
        <v/>
      </c>
      <c r="T488" s="179" t="str">
        <f t="shared" ref="T488" si="984">IF(W$82="","",IF(T$184="",0,T$184))</f>
        <v/>
      </c>
      <c r="U488" s="179" t="str">
        <f t="shared" ref="U488" si="985">IF(X$82="","",IF(U$184="",0,U$184))</f>
        <v/>
      </c>
      <c r="V488" s="179" t="str">
        <f t="shared" ref="V488" si="986">IF(Y$82="","",IF(V$184="",0,V$184))</f>
        <v/>
      </c>
      <c r="W488" s="179" t="str">
        <f t="shared" ref="W488" si="987">IF(Z$82="","",IF(W$184="",0,W$184))</f>
        <v/>
      </c>
      <c r="X488" s="179" t="str">
        <f t="shared" ref="X488" si="988">IF(AA$82="","",IF(X$184="",0,X$184))</f>
        <v/>
      </c>
      <c r="Y488" s="179" t="str">
        <f t="shared" ref="Y488" si="989">IF(AB$82="","",IF(Y$184="",0,Y$184))</f>
        <v/>
      </c>
      <c r="Z488" s="179" t="str">
        <f t="shared" ref="Z488" si="990">IF(AC$82="","",IF(Z$184="",0,Z$184))</f>
        <v/>
      </c>
      <c r="AA488" s="179" t="str">
        <f t="shared" ref="AA488" si="991">IF(AD$82="","",IF(AA$184="",0,AA$184))</f>
        <v/>
      </c>
      <c r="AB488" s="179" t="str">
        <f t="shared" ref="AB488" si="992">IF(AE$82="","",IF(AB$184="",0,AB$184))</f>
        <v/>
      </c>
      <c r="AC488" s="179" t="str">
        <f t="shared" ref="AC488" si="993">IF(AF$82="","",IF(AC$184="",0,AC$184))</f>
        <v/>
      </c>
      <c r="AD488" s="179" t="str">
        <f t="shared" ref="AD488" si="994">IF(AG$82="","",IF(AD$184="",0,AD$184))</f>
        <v/>
      </c>
      <c r="AE488" s="179" t="str">
        <f t="shared" ref="AE488" si="995">IF(AH$82="","",IF(AE$184="",0,AE$184))</f>
        <v/>
      </c>
      <c r="AF488" s="179" t="str">
        <f t="shared" ref="AF488" si="996">IF(AI$82="","",IF(AF$184="",0,AF$184))</f>
        <v/>
      </c>
      <c r="AG488" s="179" t="str">
        <f t="shared" ref="AG488" si="997">IF(AJ$82="","",IF(AG$184="",0,AG$184))</f>
        <v/>
      </c>
    </row>
    <row r="489" spans="1:33" s="19" customFormat="1" ht="22.5">
      <c r="A489" s="45" t="s">
        <v>37</v>
      </c>
      <c r="B489" s="24" t="s">
        <v>356</v>
      </c>
      <c r="C489" s="40" t="s">
        <v>1</v>
      </c>
      <c r="D489" s="179" t="str">
        <f>IF(G$82="","",SUM(D234,-D219,-D222,D$188))</f>
        <v/>
      </c>
      <c r="E489" s="179" t="str">
        <f t="shared" ref="E489" si="998">IF(H$82="","",SUM(E$243,E$188))</f>
        <v/>
      </c>
      <c r="F489" s="179" t="str">
        <f t="shared" ref="F489" si="999">IF(I$82="","",SUM(F$243,F$188))</f>
        <v/>
      </c>
      <c r="G489" s="179" t="str">
        <f t="shared" ref="G489" si="1000">IF(J$82="","",SUM(G$243,G$188))</f>
        <v/>
      </c>
      <c r="H489" s="179" t="str">
        <f t="shared" ref="H489" si="1001">IF(K$82="","",SUM(H$243,H$188))</f>
        <v/>
      </c>
      <c r="I489" s="179" t="str">
        <f t="shared" ref="I489" si="1002">IF(L$82="","",SUM(I$243,I$188))</f>
        <v/>
      </c>
      <c r="J489" s="179" t="str">
        <f t="shared" ref="J489" si="1003">IF(M$82="","",SUM(J$243,J$188))</f>
        <v/>
      </c>
      <c r="K489" s="179" t="str">
        <f t="shared" ref="K489" si="1004">IF(N$82="","",SUM(K$243,K$188))</f>
        <v/>
      </c>
      <c r="L489" s="179" t="str">
        <f t="shared" ref="L489" si="1005">IF(O$82="","",SUM(L$243,L$188))</f>
        <v/>
      </c>
      <c r="M489" s="179" t="str">
        <f t="shared" ref="M489" si="1006">IF(P$82="","",SUM(M$243,M$188))</f>
        <v/>
      </c>
      <c r="N489" s="179" t="str">
        <f t="shared" ref="N489" si="1007">IF(Q$82="","",SUM(N$243,N$188))</f>
        <v/>
      </c>
      <c r="O489" s="179" t="str">
        <f t="shared" ref="O489" si="1008">IF(R$82="","",SUM(O$243,O$188))</f>
        <v/>
      </c>
      <c r="P489" s="179" t="str">
        <f t="shared" ref="P489" si="1009">IF(S$82="","",SUM(P$243,P$188))</f>
        <v/>
      </c>
      <c r="Q489" s="179" t="str">
        <f t="shared" ref="Q489" si="1010">IF(T$82="","",SUM(Q$243,Q$188))</f>
        <v/>
      </c>
      <c r="R489" s="179" t="str">
        <f t="shared" ref="R489" si="1011">IF(U$82="","",SUM(R$243,R$188))</f>
        <v/>
      </c>
      <c r="S489" s="179" t="str">
        <f t="shared" ref="S489" si="1012">IF(V$82="","",SUM(S$243,S$188))</f>
        <v/>
      </c>
      <c r="T489" s="179" t="str">
        <f t="shared" ref="T489" si="1013">IF(W$82="","",SUM(T$243,T$188))</f>
        <v/>
      </c>
      <c r="U489" s="179" t="str">
        <f t="shared" ref="U489" si="1014">IF(X$82="","",SUM(U$243,U$188))</f>
        <v/>
      </c>
      <c r="V489" s="179" t="str">
        <f t="shared" ref="V489" si="1015">IF(Y$82="","",SUM(V$243,V$188))</f>
        <v/>
      </c>
      <c r="W489" s="179" t="str">
        <f t="shared" ref="W489" si="1016">IF(Z$82="","",SUM(W$243,W$188))</f>
        <v/>
      </c>
      <c r="X489" s="179" t="str">
        <f t="shared" ref="X489" si="1017">IF(AA$82="","",SUM(X$243,X$188))</f>
        <v/>
      </c>
      <c r="Y489" s="179" t="str">
        <f t="shared" ref="Y489" si="1018">IF(AB$82="","",SUM(Y$243,Y$188))</f>
        <v/>
      </c>
      <c r="Z489" s="179" t="str">
        <f t="shared" ref="Z489" si="1019">IF(AC$82="","",SUM(Z$243,Z$188))</f>
        <v/>
      </c>
      <c r="AA489" s="179" t="str">
        <f t="shared" ref="AA489" si="1020">IF(AD$82="","",SUM(AA$243,AA$188))</f>
        <v/>
      </c>
      <c r="AB489" s="179" t="str">
        <f t="shared" ref="AB489" si="1021">IF(AE$82="","",SUM(AB$243,AB$188))</f>
        <v/>
      </c>
      <c r="AC489" s="179" t="str">
        <f t="shared" ref="AC489" si="1022">IF(AF$82="","",SUM(AC$243,AC$188))</f>
        <v/>
      </c>
      <c r="AD489" s="179" t="str">
        <f t="shared" ref="AD489" si="1023">IF(AG$82="","",SUM(AD$243,AD$188))</f>
        <v/>
      </c>
      <c r="AE489" s="179" t="str">
        <f t="shared" ref="AE489" si="1024">IF(AH$82="","",SUM(AE$243,AE$188))</f>
        <v/>
      </c>
      <c r="AF489" s="179" t="str">
        <f t="shared" ref="AF489" si="1025">IF(AI$82="","",SUM(AF$243,AF$188))</f>
        <v/>
      </c>
      <c r="AG489" s="179" t="str">
        <f t="shared" ref="AG489" si="1026">IF(AJ$82="","",SUM(AG$243,AG$188))</f>
        <v/>
      </c>
    </row>
    <row r="490" spans="1:33" s="19" customFormat="1">
      <c r="A490" s="45" t="s">
        <v>38</v>
      </c>
      <c r="B490" s="24" t="s">
        <v>352</v>
      </c>
      <c r="C490" s="40" t="s">
        <v>1</v>
      </c>
      <c r="D490" s="179" t="str">
        <f>IF(G$82="","",D$197)</f>
        <v/>
      </c>
      <c r="E490" s="179" t="str">
        <f t="shared" ref="E490" si="1027">IF(H$82="","",E$197)</f>
        <v/>
      </c>
      <c r="F490" s="179" t="str">
        <f t="shared" ref="F490" si="1028">IF(I$82="","",F$197)</f>
        <v/>
      </c>
      <c r="G490" s="179" t="str">
        <f t="shared" ref="G490" si="1029">IF(J$82="","",G$197)</f>
        <v/>
      </c>
      <c r="H490" s="179" t="str">
        <f t="shared" ref="H490" si="1030">IF(K$82="","",H$197)</f>
        <v/>
      </c>
      <c r="I490" s="179" t="str">
        <f t="shared" ref="I490" si="1031">IF(L$82="","",I$197)</f>
        <v/>
      </c>
      <c r="J490" s="179" t="str">
        <f t="shared" ref="J490" si="1032">IF(M$82="","",J$197)</f>
        <v/>
      </c>
      <c r="K490" s="179" t="str">
        <f t="shared" ref="K490" si="1033">IF(N$82="","",K$197)</f>
        <v/>
      </c>
      <c r="L490" s="179" t="str">
        <f t="shared" ref="L490" si="1034">IF(O$82="","",L$197)</f>
        <v/>
      </c>
      <c r="M490" s="179" t="str">
        <f t="shared" ref="M490" si="1035">IF(P$82="","",M$197)</f>
        <v/>
      </c>
      <c r="N490" s="179" t="str">
        <f t="shared" ref="N490" si="1036">IF(Q$82="","",N$197)</f>
        <v/>
      </c>
      <c r="O490" s="179" t="str">
        <f t="shared" ref="O490" si="1037">IF(R$82="","",O$197)</f>
        <v/>
      </c>
      <c r="P490" s="179" t="str">
        <f t="shared" ref="P490" si="1038">IF(S$82="","",P$197)</f>
        <v/>
      </c>
      <c r="Q490" s="179" t="str">
        <f t="shared" ref="Q490" si="1039">IF(T$82="","",Q$197)</f>
        <v/>
      </c>
      <c r="R490" s="179" t="str">
        <f t="shared" ref="R490" si="1040">IF(U$82="","",R$197)</f>
        <v/>
      </c>
      <c r="S490" s="179" t="str">
        <f t="shared" ref="S490" si="1041">IF(V$82="","",S$197)</f>
        <v/>
      </c>
      <c r="T490" s="179" t="str">
        <f t="shared" ref="T490" si="1042">IF(W$82="","",T$197)</f>
        <v/>
      </c>
      <c r="U490" s="179" t="str">
        <f t="shared" ref="U490" si="1043">IF(X$82="","",U$197)</f>
        <v/>
      </c>
      <c r="V490" s="179" t="str">
        <f t="shared" ref="V490" si="1044">IF(Y$82="","",V$197)</f>
        <v/>
      </c>
      <c r="W490" s="179" t="str">
        <f t="shared" ref="W490" si="1045">IF(Z$82="","",W$197)</f>
        <v/>
      </c>
      <c r="X490" s="179" t="str">
        <f t="shared" ref="X490" si="1046">IF(AA$82="","",X$197)</f>
        <v/>
      </c>
      <c r="Y490" s="179" t="str">
        <f t="shared" ref="Y490" si="1047">IF(AB$82="","",Y$197)</f>
        <v/>
      </c>
      <c r="Z490" s="179" t="str">
        <f t="shared" ref="Z490" si="1048">IF(AC$82="","",Z$197)</f>
        <v/>
      </c>
      <c r="AA490" s="179" t="str">
        <f t="shared" ref="AA490" si="1049">IF(AD$82="","",AA$197)</f>
        <v/>
      </c>
      <c r="AB490" s="179" t="str">
        <f t="shared" ref="AB490" si="1050">IF(AE$82="","",AB$197)</f>
        <v/>
      </c>
      <c r="AC490" s="179" t="str">
        <f t="shared" ref="AC490" si="1051">IF(AF$82="","",AC$197)</f>
        <v/>
      </c>
      <c r="AD490" s="179" t="str">
        <f t="shared" ref="AD490" si="1052">IF(AG$82="","",AD$197)</f>
        <v/>
      </c>
      <c r="AE490" s="179" t="str">
        <f t="shared" ref="AE490" si="1053">IF(AH$82="","",AE$197)</f>
        <v/>
      </c>
      <c r="AF490" s="179" t="str">
        <f t="shared" ref="AF490" si="1054">IF(AI$82="","",AF$197)</f>
        <v/>
      </c>
      <c r="AG490" s="179" t="str">
        <f t="shared" ref="AG490" si="1055">IF(AJ$82="","",AG$197)</f>
        <v/>
      </c>
    </row>
    <row r="491" spans="1:33" s="19" customFormat="1">
      <c r="A491" s="45" t="s">
        <v>39</v>
      </c>
      <c r="B491" s="24" t="s">
        <v>353</v>
      </c>
      <c r="C491" s="40" t="s">
        <v>1</v>
      </c>
      <c r="D491" s="179" t="str">
        <f>IF(G$82="","",D$198)</f>
        <v/>
      </c>
      <c r="E491" s="179" t="str">
        <f t="shared" ref="E491" si="1056">IF(H$82="","",E$198)</f>
        <v/>
      </c>
      <c r="F491" s="179" t="str">
        <f t="shared" ref="F491" si="1057">IF(I$82="","",F$198)</f>
        <v/>
      </c>
      <c r="G491" s="179" t="str">
        <f t="shared" ref="G491" si="1058">IF(J$82="","",G$198)</f>
        <v/>
      </c>
      <c r="H491" s="179" t="str">
        <f t="shared" ref="H491" si="1059">IF(K$82="","",H$198)</f>
        <v/>
      </c>
      <c r="I491" s="179" t="str">
        <f t="shared" ref="I491" si="1060">IF(L$82="","",I$198)</f>
        <v/>
      </c>
      <c r="J491" s="179" t="str">
        <f t="shared" ref="J491" si="1061">IF(M$82="","",J$198)</f>
        <v/>
      </c>
      <c r="K491" s="179" t="str">
        <f t="shared" ref="K491" si="1062">IF(N$82="","",K$198)</f>
        <v/>
      </c>
      <c r="L491" s="179" t="str">
        <f t="shared" ref="L491" si="1063">IF(O$82="","",L$198)</f>
        <v/>
      </c>
      <c r="M491" s="179" t="str">
        <f t="shared" ref="M491" si="1064">IF(P$82="","",M$198)</f>
        <v/>
      </c>
      <c r="N491" s="179" t="str">
        <f t="shared" ref="N491" si="1065">IF(Q$82="","",N$198)</f>
        <v/>
      </c>
      <c r="O491" s="179" t="str">
        <f t="shared" ref="O491" si="1066">IF(R$82="","",O$198)</f>
        <v/>
      </c>
      <c r="P491" s="179" t="str">
        <f t="shared" ref="P491" si="1067">IF(S$82="","",P$198)</f>
        <v/>
      </c>
      <c r="Q491" s="179" t="str">
        <f t="shared" ref="Q491" si="1068">IF(T$82="","",Q$198)</f>
        <v/>
      </c>
      <c r="R491" s="179" t="str">
        <f t="shared" ref="R491" si="1069">IF(U$82="","",R$198)</f>
        <v/>
      </c>
      <c r="S491" s="179" t="str">
        <f t="shared" ref="S491" si="1070">IF(V$82="","",S$198)</f>
        <v/>
      </c>
      <c r="T491" s="179" t="str">
        <f t="shared" ref="T491" si="1071">IF(W$82="","",T$198)</f>
        <v/>
      </c>
      <c r="U491" s="179" t="str">
        <f t="shared" ref="U491" si="1072">IF(X$82="","",U$198)</f>
        <v/>
      </c>
      <c r="V491" s="179" t="str">
        <f t="shared" ref="V491" si="1073">IF(Y$82="","",V$198)</f>
        <v/>
      </c>
      <c r="W491" s="179" t="str">
        <f t="shared" ref="W491" si="1074">IF(Z$82="","",W$198)</f>
        <v/>
      </c>
      <c r="X491" s="179" t="str">
        <f t="shared" ref="X491" si="1075">IF(AA$82="","",X$198)</f>
        <v/>
      </c>
      <c r="Y491" s="179" t="str">
        <f t="shared" ref="Y491" si="1076">IF(AB$82="","",Y$198)</f>
        <v/>
      </c>
      <c r="Z491" s="179" t="str">
        <f t="shared" ref="Z491" si="1077">IF(AC$82="","",Z$198)</f>
        <v/>
      </c>
      <c r="AA491" s="179" t="str">
        <f t="shared" ref="AA491" si="1078">IF(AD$82="","",AA$198)</f>
        <v/>
      </c>
      <c r="AB491" s="179" t="str">
        <f t="shared" ref="AB491" si="1079">IF(AE$82="","",AB$198)</f>
        <v/>
      </c>
      <c r="AC491" s="179" t="str">
        <f t="shared" ref="AC491" si="1080">IF(AF$82="","",AC$198)</f>
        <v/>
      </c>
      <c r="AD491" s="179" t="str">
        <f t="shared" ref="AD491" si="1081">IF(AG$82="","",AD$198)</f>
        <v/>
      </c>
      <c r="AE491" s="179" t="str">
        <f t="shared" ref="AE491" si="1082">IF(AH$82="","",AE$198)</f>
        <v/>
      </c>
      <c r="AF491" s="179" t="str">
        <f t="shared" ref="AF491" si="1083">IF(AI$82="","",AF$198)</f>
        <v/>
      </c>
      <c r="AG491" s="179" t="str">
        <f t="shared" ref="AG491" si="1084">IF(AJ$82="","",AG$198)</f>
        <v/>
      </c>
    </row>
    <row r="492" spans="1:33" s="19" customFormat="1">
      <c r="A492" s="45" t="s">
        <v>40</v>
      </c>
      <c r="B492" s="24" t="s">
        <v>351</v>
      </c>
      <c r="C492" s="40" t="s">
        <v>1</v>
      </c>
      <c r="D492" s="179" t="str">
        <f>IF(G$82="","",IF(D483-D489-D491&gt;0,(D483-D489-D491)*$D$35,0))</f>
        <v/>
      </c>
      <c r="E492" s="179" t="str">
        <f t="shared" ref="E492" si="1085">IF(H$82="","",IF(E483-E489-E491&gt;0,(E483-E489-E491)*$D$35,0))</f>
        <v/>
      </c>
      <c r="F492" s="179" t="str">
        <f t="shared" ref="F492" si="1086">IF(I$82="","",IF(F483-F489-F491&gt;0,(F483-F489-F491)*$D$35,0))</f>
        <v/>
      </c>
      <c r="G492" s="179" t="str">
        <f t="shared" ref="G492" si="1087">IF(J$82="","",IF(G483-G489-G491&gt;0,(G483-G489-G491)*$D$35,0))</f>
        <v/>
      </c>
      <c r="H492" s="179" t="str">
        <f t="shared" ref="H492" si="1088">IF(K$82="","",IF(H483-H489-H491&gt;0,(H483-H489-H491)*$D$35,0))</f>
        <v/>
      </c>
      <c r="I492" s="179" t="str">
        <f t="shared" ref="I492" si="1089">IF(L$82="","",IF(I483-I489-I491&gt;0,(I483-I489-I491)*$D$35,0))</f>
        <v/>
      </c>
      <c r="J492" s="179" t="str">
        <f t="shared" ref="J492" si="1090">IF(M$82="","",IF(J483-J489-J491&gt;0,(J483-J489-J491)*$D$35,0))</f>
        <v/>
      </c>
      <c r="K492" s="179" t="str">
        <f t="shared" ref="K492" si="1091">IF(N$82="","",IF(K483-K489-K491&gt;0,(K483-K489-K491)*$D$35,0))</f>
        <v/>
      </c>
      <c r="L492" s="179" t="str">
        <f t="shared" ref="L492" si="1092">IF(O$82="","",IF(L483-L489-L491&gt;0,(L483-L489-L491)*$D$35,0))</f>
        <v/>
      </c>
      <c r="M492" s="179" t="str">
        <f t="shared" ref="M492" si="1093">IF(P$82="","",IF(M483-M489-M491&gt;0,(M483-M489-M491)*$D$35,0))</f>
        <v/>
      </c>
      <c r="N492" s="179" t="str">
        <f t="shared" ref="N492" si="1094">IF(Q$82="","",IF(N483-N489-N491&gt;0,(N483-N489-N491)*$D$35,0))</f>
        <v/>
      </c>
      <c r="O492" s="179" t="str">
        <f t="shared" ref="O492" si="1095">IF(R$82="","",IF(O483-O489-O491&gt;0,(O483-O489-O491)*$D$35,0))</f>
        <v/>
      </c>
      <c r="P492" s="179" t="str">
        <f t="shared" ref="P492" si="1096">IF(S$82="","",IF(P483-P489-P491&gt;0,(P483-P489-P491)*$D$35,0))</f>
        <v/>
      </c>
      <c r="Q492" s="179" t="str">
        <f t="shared" ref="Q492" si="1097">IF(T$82="","",IF(Q483-Q489-Q491&gt;0,(Q483-Q489-Q491)*$D$35,0))</f>
        <v/>
      </c>
      <c r="R492" s="179" t="str">
        <f t="shared" ref="R492" si="1098">IF(U$82="","",IF(R483-R489-R491&gt;0,(R483-R489-R491)*$D$35,0))</f>
        <v/>
      </c>
      <c r="S492" s="179" t="str">
        <f t="shared" ref="S492" si="1099">IF(V$82="","",IF(S483-S489-S491&gt;0,(S483-S489-S491)*$D$35,0))</f>
        <v/>
      </c>
      <c r="T492" s="179" t="str">
        <f t="shared" ref="T492" si="1100">IF(W$82="","",IF(T483-T489-T491&gt;0,(T483-T489-T491)*$D$35,0))</f>
        <v/>
      </c>
      <c r="U492" s="179" t="str">
        <f t="shared" ref="U492" si="1101">IF(X$82="","",IF(U483-U489-U491&gt;0,(U483-U489-U491)*$D$35,0))</f>
        <v/>
      </c>
      <c r="V492" s="179" t="str">
        <f t="shared" ref="V492" si="1102">IF(Y$82="","",IF(V483-V489-V491&gt;0,(V483-V489-V491)*$D$35,0))</f>
        <v/>
      </c>
      <c r="W492" s="179" t="str">
        <f t="shared" ref="W492" si="1103">IF(Z$82="","",IF(W483-W489-W491&gt;0,(W483-W489-W491)*$D$35,0))</f>
        <v/>
      </c>
      <c r="X492" s="179" t="str">
        <f t="shared" ref="X492" si="1104">IF(AA$82="","",IF(X483-X489-X491&gt;0,(X483-X489-X491)*$D$35,0))</f>
        <v/>
      </c>
      <c r="Y492" s="179" t="str">
        <f t="shared" ref="Y492" si="1105">IF(AB$82="","",IF(Y483-Y489-Y491&gt;0,(Y483-Y489-Y491)*$D$35,0))</f>
        <v/>
      </c>
      <c r="Z492" s="179" t="str">
        <f t="shared" ref="Z492" si="1106">IF(AC$82="","",IF(Z483-Z489-Z491&gt;0,(Z483-Z489-Z491)*$D$35,0))</f>
        <v/>
      </c>
      <c r="AA492" s="179" t="str">
        <f t="shared" ref="AA492" si="1107">IF(AD$82="","",IF(AA483-AA489-AA491&gt;0,(AA483-AA489-AA491)*$D$35,0))</f>
        <v/>
      </c>
      <c r="AB492" s="179" t="str">
        <f t="shared" ref="AB492" si="1108">IF(AE$82="","",IF(AB483-AB489-AB491&gt;0,(AB483-AB489-AB491)*$D$35,0))</f>
        <v/>
      </c>
      <c r="AC492" s="179" t="str">
        <f t="shared" ref="AC492" si="1109">IF(AF$82="","",IF(AC483-AC489-AC491&gt;0,(AC483-AC489-AC491)*$D$35,0))</f>
        <v/>
      </c>
      <c r="AD492" s="179" t="str">
        <f t="shared" ref="AD492" si="1110">IF(AG$82="","",IF(AD483-AD489-AD491&gt;0,(AD483-AD489-AD491)*$D$35,0))</f>
        <v/>
      </c>
      <c r="AE492" s="179" t="str">
        <f t="shared" ref="AE492" si="1111">IF(AH$82="","",IF(AE483-AE489-AE491&gt;0,(AE483-AE489-AE491)*$D$35,0))</f>
        <v/>
      </c>
      <c r="AF492" s="179" t="str">
        <f t="shared" ref="AF492" si="1112">IF(AI$82="","",IF(AF483-AF489-AF491&gt;0,(AF483-AF489-AF491)*$D$35,0))</f>
        <v/>
      </c>
      <c r="AG492" s="179" t="str">
        <f t="shared" ref="AG492" si="1113">IF(AJ$82="","",IF(AG483-AG489-AG491&gt;0,(AG483-AG489-AG491)*$D$35,0))</f>
        <v/>
      </c>
    </row>
    <row r="493" spans="1:33" s="19" customFormat="1">
      <c r="A493" s="45" t="s">
        <v>41</v>
      </c>
      <c r="B493" s="24" t="s">
        <v>358</v>
      </c>
      <c r="C493" s="40" t="s">
        <v>1</v>
      </c>
      <c r="D493" s="448"/>
      <c r="E493" s="448"/>
      <c r="F493" s="448"/>
      <c r="G493" s="448"/>
      <c r="H493" s="448"/>
      <c r="I493" s="448"/>
      <c r="J493" s="448"/>
      <c r="K493" s="448"/>
      <c r="L493" s="448"/>
      <c r="M493" s="448"/>
      <c r="N493" s="448"/>
      <c r="O493" s="448"/>
      <c r="P493" s="448"/>
      <c r="Q493" s="448"/>
      <c r="R493" s="448"/>
      <c r="S493" s="448"/>
      <c r="T493" s="448"/>
      <c r="U493" s="448"/>
      <c r="V493" s="448"/>
      <c r="W493" s="448"/>
      <c r="X493" s="448"/>
      <c r="Y493" s="448"/>
      <c r="Z493" s="448"/>
      <c r="AA493" s="448"/>
      <c r="AB493" s="448"/>
      <c r="AC493" s="448"/>
      <c r="AD493" s="448"/>
      <c r="AE493" s="448"/>
      <c r="AF493" s="448"/>
      <c r="AG493" s="448"/>
    </row>
    <row r="494" spans="1:33" s="19" customFormat="1">
      <c r="A494" s="46" t="s">
        <v>42</v>
      </c>
      <c r="B494" s="26" t="s">
        <v>30</v>
      </c>
      <c r="C494" s="180" t="s">
        <v>1</v>
      </c>
      <c r="D494" s="449"/>
      <c r="E494" s="449"/>
      <c r="F494" s="449"/>
      <c r="G494" s="449"/>
      <c r="H494" s="449"/>
      <c r="I494" s="449"/>
      <c r="J494" s="449"/>
      <c r="K494" s="449"/>
      <c r="L494" s="449"/>
      <c r="M494" s="449"/>
      <c r="N494" s="449"/>
      <c r="O494" s="449"/>
      <c r="P494" s="449"/>
      <c r="Q494" s="449"/>
      <c r="R494" s="449"/>
      <c r="S494" s="449"/>
      <c r="T494" s="449"/>
      <c r="U494" s="449"/>
      <c r="V494" s="449"/>
      <c r="W494" s="449"/>
      <c r="X494" s="449"/>
      <c r="Y494" s="449"/>
      <c r="Z494" s="449"/>
      <c r="AA494" s="449"/>
      <c r="AB494" s="449"/>
      <c r="AC494" s="449"/>
      <c r="AD494" s="449"/>
      <c r="AE494" s="449"/>
      <c r="AF494" s="449"/>
      <c r="AG494" s="449"/>
    </row>
    <row r="495" spans="1:33" s="19" customFormat="1">
      <c r="A495" s="73">
        <v>3</v>
      </c>
      <c r="B495" s="74" t="s">
        <v>31</v>
      </c>
      <c r="C495" s="75" t="s">
        <v>1</v>
      </c>
      <c r="D495" s="450" t="str">
        <f>IF(G$82="","",D479-D487)</f>
        <v/>
      </c>
      <c r="E495" s="450" t="str">
        <f t="shared" ref="E495:AG495" si="1114">IF(E$454="","",E479-E487)</f>
        <v/>
      </c>
      <c r="F495" s="450" t="str">
        <f t="shared" si="1114"/>
        <v/>
      </c>
      <c r="G495" s="450" t="str">
        <f t="shared" si="1114"/>
        <v/>
      </c>
      <c r="H495" s="450" t="str">
        <f t="shared" si="1114"/>
        <v/>
      </c>
      <c r="I495" s="450" t="str">
        <f t="shared" si="1114"/>
        <v/>
      </c>
      <c r="J495" s="450" t="str">
        <f t="shared" si="1114"/>
        <v/>
      </c>
      <c r="K495" s="450" t="str">
        <f t="shared" si="1114"/>
        <v/>
      </c>
      <c r="L495" s="450" t="str">
        <f t="shared" si="1114"/>
        <v/>
      </c>
      <c r="M495" s="450" t="str">
        <f t="shared" si="1114"/>
        <v/>
      </c>
      <c r="N495" s="450" t="str">
        <f t="shared" si="1114"/>
        <v/>
      </c>
      <c r="O495" s="450" t="str">
        <f t="shared" si="1114"/>
        <v/>
      </c>
      <c r="P495" s="450" t="str">
        <f t="shared" si="1114"/>
        <v/>
      </c>
      <c r="Q495" s="450" t="str">
        <f t="shared" si="1114"/>
        <v/>
      </c>
      <c r="R495" s="450" t="str">
        <f t="shared" si="1114"/>
        <v/>
      </c>
      <c r="S495" s="450" t="str">
        <f t="shared" si="1114"/>
        <v/>
      </c>
      <c r="T495" s="450" t="str">
        <f t="shared" si="1114"/>
        <v/>
      </c>
      <c r="U495" s="450" t="str">
        <f t="shared" si="1114"/>
        <v/>
      </c>
      <c r="V495" s="450" t="str">
        <f t="shared" si="1114"/>
        <v/>
      </c>
      <c r="W495" s="450" t="str">
        <f t="shared" si="1114"/>
        <v/>
      </c>
      <c r="X495" s="450" t="str">
        <f t="shared" si="1114"/>
        <v/>
      </c>
      <c r="Y495" s="450" t="str">
        <f t="shared" si="1114"/>
        <v/>
      </c>
      <c r="Z495" s="450" t="str">
        <f t="shared" si="1114"/>
        <v/>
      </c>
      <c r="AA495" s="450" t="str">
        <f t="shared" si="1114"/>
        <v/>
      </c>
      <c r="AB495" s="450" t="str">
        <f t="shared" si="1114"/>
        <v/>
      </c>
      <c r="AC495" s="450" t="str">
        <f t="shared" si="1114"/>
        <v/>
      </c>
      <c r="AD495" s="450" t="str">
        <f t="shared" si="1114"/>
        <v/>
      </c>
      <c r="AE495" s="450" t="str">
        <f t="shared" si="1114"/>
        <v/>
      </c>
      <c r="AF495" s="450" t="str">
        <f t="shared" si="1114"/>
        <v/>
      </c>
      <c r="AG495" s="450" t="str">
        <f t="shared" si="1114"/>
        <v/>
      </c>
    </row>
    <row r="496" spans="1:33" s="19" customFormat="1">
      <c r="A496" s="43">
        <v>4</v>
      </c>
      <c r="B496" s="5" t="s">
        <v>32</v>
      </c>
      <c r="C496" s="18" t="s">
        <v>1</v>
      </c>
      <c r="D496" s="174" t="str">
        <f>IF(G$82="","",D478+D495)</f>
        <v/>
      </c>
      <c r="E496" s="174" t="str">
        <f t="shared" ref="E496:AG496" si="1115">IF(E$454="","",E478+E495)</f>
        <v/>
      </c>
      <c r="F496" s="174" t="str">
        <f t="shared" si="1115"/>
        <v/>
      </c>
      <c r="G496" s="174" t="str">
        <f t="shared" si="1115"/>
        <v/>
      </c>
      <c r="H496" s="174" t="str">
        <f t="shared" si="1115"/>
        <v/>
      </c>
      <c r="I496" s="174" t="str">
        <f t="shared" si="1115"/>
        <v/>
      </c>
      <c r="J496" s="174" t="str">
        <f t="shared" si="1115"/>
        <v/>
      </c>
      <c r="K496" s="174" t="str">
        <f t="shared" si="1115"/>
        <v/>
      </c>
      <c r="L496" s="174" t="str">
        <f t="shared" si="1115"/>
        <v/>
      </c>
      <c r="M496" s="174" t="str">
        <f t="shared" si="1115"/>
        <v/>
      </c>
      <c r="N496" s="174" t="str">
        <f t="shared" si="1115"/>
        <v/>
      </c>
      <c r="O496" s="174" t="str">
        <f t="shared" si="1115"/>
        <v/>
      </c>
      <c r="P496" s="174" t="str">
        <f t="shared" si="1115"/>
        <v/>
      </c>
      <c r="Q496" s="174" t="str">
        <f t="shared" si="1115"/>
        <v/>
      </c>
      <c r="R496" s="174" t="str">
        <f t="shared" si="1115"/>
        <v/>
      </c>
      <c r="S496" s="174" t="str">
        <f t="shared" si="1115"/>
        <v/>
      </c>
      <c r="T496" s="174" t="str">
        <f t="shared" si="1115"/>
        <v/>
      </c>
      <c r="U496" s="174" t="str">
        <f t="shared" si="1115"/>
        <v/>
      </c>
      <c r="V496" s="174" t="str">
        <f t="shared" si="1115"/>
        <v/>
      </c>
      <c r="W496" s="174" t="str">
        <f t="shared" si="1115"/>
        <v/>
      </c>
      <c r="X496" s="174" t="str">
        <f t="shared" si="1115"/>
        <v/>
      </c>
      <c r="Y496" s="174" t="str">
        <f t="shared" si="1115"/>
        <v/>
      </c>
      <c r="Z496" s="174" t="str">
        <f t="shared" si="1115"/>
        <v/>
      </c>
      <c r="AA496" s="174" t="str">
        <f t="shared" si="1115"/>
        <v/>
      </c>
      <c r="AB496" s="174" t="str">
        <f t="shared" si="1115"/>
        <v/>
      </c>
      <c r="AC496" s="174" t="str">
        <f t="shared" si="1115"/>
        <v/>
      </c>
      <c r="AD496" s="174" t="str">
        <f t="shared" si="1115"/>
        <v/>
      </c>
      <c r="AE496" s="174" t="str">
        <f t="shared" si="1115"/>
        <v/>
      </c>
      <c r="AF496" s="174" t="str">
        <f t="shared" si="1115"/>
        <v/>
      </c>
      <c r="AG496" s="174" t="str">
        <f t="shared" si="1115"/>
        <v/>
      </c>
    </row>
    <row r="497" spans="1:40" s="19" customFormat="1" ht="22.5">
      <c r="A497" s="186">
        <v>5</v>
      </c>
      <c r="B497" s="187" t="s">
        <v>359</v>
      </c>
      <c r="C497" s="188" t="s">
        <v>83</v>
      </c>
      <c r="D497" s="436" t="str">
        <f>IF(COUNTIF($D$473:$AG$473,"&lt;0")&gt;0,"Nie","Tak")</f>
        <v>Tak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 t="s">
        <v>61</v>
      </c>
      <c r="AC497" s="7" t="s">
        <v>61</v>
      </c>
      <c r="AD497" s="7" t="s">
        <v>61</v>
      </c>
      <c r="AE497" s="7" t="s">
        <v>61</v>
      </c>
      <c r="AF497" s="7" t="s">
        <v>61</v>
      </c>
      <c r="AG497" s="7" t="s">
        <v>61</v>
      </c>
    </row>
    <row r="498" spans="1:40" s="57" customFormat="1" ht="24" customHeight="1">
      <c r="A498" s="56" t="s">
        <v>361</v>
      </c>
      <c r="B498" s="57" t="s">
        <v>360</v>
      </c>
      <c r="H498" s="99"/>
    </row>
    <row r="499" spans="1:40" s="59" customFormat="1" ht="19.5" customHeight="1">
      <c r="A499" s="58"/>
      <c r="B499" s="59" t="s">
        <v>410</v>
      </c>
    </row>
    <row r="500" spans="1:40" s="9" customFormat="1">
      <c r="A500" s="470" t="s">
        <v>11</v>
      </c>
      <c r="B500" s="472" t="s">
        <v>2</v>
      </c>
      <c r="C500" s="468" t="s">
        <v>0</v>
      </c>
      <c r="D500" s="41" t="str">
        <f t="shared" ref="D500" si="1116">IF(G$82="","",G$82)</f>
        <v/>
      </c>
      <c r="E500" s="41" t="str">
        <f t="shared" ref="E500" si="1117">IF(H$82="","",H$82)</f>
        <v/>
      </c>
      <c r="F500" s="41" t="str">
        <f t="shared" ref="F500" si="1118">IF(I$82="","",I$82)</f>
        <v/>
      </c>
      <c r="G500" s="41" t="str">
        <f t="shared" ref="G500" si="1119">IF(J$82="","",J$82)</f>
        <v/>
      </c>
      <c r="H500" s="41" t="str">
        <f t="shared" ref="H500" si="1120">IF(K$82="","",K$82)</f>
        <v/>
      </c>
      <c r="I500" s="41" t="str">
        <f t="shared" ref="I500" si="1121">IF(L$82="","",L$82)</f>
        <v/>
      </c>
      <c r="J500" s="41" t="str">
        <f t="shared" ref="J500" si="1122">IF(M$82="","",M$82)</f>
        <v/>
      </c>
      <c r="K500" s="41" t="str">
        <f t="shared" ref="K500" si="1123">IF(N$82="","",N$82)</f>
        <v/>
      </c>
      <c r="L500" s="41" t="str">
        <f t="shared" ref="L500" si="1124">IF(O$82="","",O$82)</f>
        <v/>
      </c>
      <c r="M500" s="41" t="str">
        <f t="shared" ref="M500" si="1125">IF(P$82="","",P$82)</f>
        <v/>
      </c>
      <c r="N500" s="41" t="str">
        <f t="shared" ref="N500" si="1126">IF(Q$82="","",Q$82)</f>
        <v/>
      </c>
      <c r="O500" s="41" t="str">
        <f t="shared" ref="O500" si="1127">IF(R$82="","",R$82)</f>
        <v/>
      </c>
      <c r="P500" s="41" t="str">
        <f t="shared" ref="P500" si="1128">IF(S$82="","",S$82)</f>
        <v/>
      </c>
      <c r="Q500" s="41" t="str">
        <f t="shared" ref="Q500" si="1129">IF(T$82="","",T$82)</f>
        <v/>
      </c>
      <c r="R500" s="41" t="str">
        <f t="shared" ref="R500" si="1130">IF(U$82="","",U$82)</f>
        <v/>
      </c>
      <c r="S500" s="41" t="str">
        <f t="shared" ref="S500" si="1131">IF(V$82="","",V$82)</f>
        <v/>
      </c>
      <c r="T500" s="41" t="str">
        <f t="shared" ref="T500" si="1132">IF(W$82="","",W$82)</f>
        <v/>
      </c>
      <c r="U500" s="41" t="str">
        <f t="shared" ref="U500" si="1133">IF(X$82="","",X$82)</f>
        <v/>
      </c>
      <c r="V500" s="41" t="str">
        <f t="shared" ref="V500" si="1134">IF(Y$82="","",Y$82)</f>
        <v/>
      </c>
      <c r="W500" s="41" t="str">
        <f t="shared" ref="W500" si="1135">IF(Z$82="","",Z$82)</f>
        <v/>
      </c>
      <c r="X500" s="41" t="str">
        <f t="shared" ref="X500" si="1136">IF(AA$82="","",AA$82)</f>
        <v/>
      </c>
      <c r="Y500" s="41" t="str">
        <f t="shared" ref="Y500" si="1137">IF(AB$82="","",AB$82)</f>
        <v/>
      </c>
      <c r="Z500" s="41" t="str">
        <f t="shared" ref="Z500" si="1138">IF(AC$82="","",AC$82)</f>
        <v/>
      </c>
      <c r="AA500" s="41" t="str">
        <f t="shared" ref="AA500" si="1139">IF(AD$82="","",AD$82)</f>
        <v/>
      </c>
      <c r="AB500" s="41" t="str">
        <f t="shared" ref="AB500" si="1140">IF(AE$82="","",AE$82)</f>
        <v/>
      </c>
      <c r="AC500" s="41" t="str">
        <f t="shared" ref="AC500" si="1141">IF(AF$82="","",AF$82)</f>
        <v/>
      </c>
      <c r="AD500" s="41" t="str">
        <f t="shared" ref="AD500" si="1142">IF(AG$82="","",AG$82)</f>
        <v/>
      </c>
      <c r="AE500" s="41" t="str">
        <f t="shared" ref="AE500" si="1143">IF(AH$82="","",AH$82)</f>
        <v/>
      </c>
      <c r="AF500" s="41" t="str">
        <f t="shared" ref="AF500" si="1144">IF(AI$82="","",AI$82)</f>
        <v/>
      </c>
      <c r="AG500" s="41" t="str">
        <f t="shared" ref="AG500" si="1145">IF(AJ$82="","",AJ$82)</f>
        <v/>
      </c>
    </row>
    <row r="501" spans="1:40" s="9" customFormat="1">
      <c r="A501" s="471"/>
      <c r="B501" s="473"/>
      <c r="C501" s="474"/>
      <c r="D501" s="38" t="str">
        <f t="shared" ref="D501" si="1146">IF(G$83="","",G$83)</f>
        <v/>
      </c>
      <c r="E501" s="38" t="str">
        <f t="shared" ref="E501" si="1147">IF(H$83="","",H$83)</f>
        <v/>
      </c>
      <c r="F501" s="38" t="str">
        <f t="shared" ref="F501" si="1148">IF(I$83="","",I$83)</f>
        <v/>
      </c>
      <c r="G501" s="38" t="str">
        <f t="shared" ref="G501" si="1149">IF(J$83="","",J$83)</f>
        <v/>
      </c>
      <c r="H501" s="38" t="str">
        <f t="shared" ref="H501" si="1150">IF(K$83="","",K$83)</f>
        <v/>
      </c>
      <c r="I501" s="38" t="str">
        <f t="shared" ref="I501" si="1151">IF(L$83="","",L$83)</f>
        <v/>
      </c>
      <c r="J501" s="38" t="str">
        <f t="shared" ref="J501" si="1152">IF(M$83="","",M$83)</f>
        <v/>
      </c>
      <c r="K501" s="38" t="str">
        <f t="shared" ref="K501" si="1153">IF(N$83="","",N$83)</f>
        <v/>
      </c>
      <c r="L501" s="38" t="str">
        <f t="shared" ref="L501" si="1154">IF(O$83="","",O$83)</f>
        <v/>
      </c>
      <c r="M501" s="38" t="str">
        <f t="shared" ref="M501" si="1155">IF(P$83="","",P$83)</f>
        <v/>
      </c>
      <c r="N501" s="38" t="str">
        <f t="shared" ref="N501" si="1156">IF(Q$83="","",Q$83)</f>
        <v/>
      </c>
      <c r="O501" s="38" t="str">
        <f t="shared" ref="O501" si="1157">IF(R$83="","",R$83)</f>
        <v/>
      </c>
      <c r="P501" s="38" t="str">
        <f t="shared" ref="P501" si="1158">IF(S$83="","",S$83)</f>
        <v/>
      </c>
      <c r="Q501" s="38" t="str">
        <f t="shared" ref="Q501" si="1159">IF(T$83="","",T$83)</f>
        <v/>
      </c>
      <c r="R501" s="38" t="str">
        <f t="shared" ref="R501" si="1160">IF(U$83="","",U$83)</f>
        <v/>
      </c>
      <c r="S501" s="38" t="str">
        <f t="shared" ref="S501" si="1161">IF(V$83="","",V$83)</f>
        <v/>
      </c>
      <c r="T501" s="38" t="str">
        <f t="shared" ref="T501" si="1162">IF(W$83="","",W$83)</f>
        <v/>
      </c>
      <c r="U501" s="38" t="str">
        <f t="shared" ref="U501" si="1163">IF(X$83="","",X$83)</f>
        <v/>
      </c>
      <c r="V501" s="38" t="str">
        <f t="shared" ref="V501" si="1164">IF(Y$83="","",Y$83)</f>
        <v/>
      </c>
      <c r="W501" s="38" t="str">
        <f t="shared" ref="W501" si="1165">IF(Z$83="","",Z$83)</f>
        <v/>
      </c>
      <c r="X501" s="38" t="str">
        <f t="shared" ref="X501" si="1166">IF(AA$83="","",AA$83)</f>
        <v/>
      </c>
      <c r="Y501" s="38" t="str">
        <f t="shared" ref="Y501" si="1167">IF(AB$83="","",AB$83)</f>
        <v/>
      </c>
      <c r="Z501" s="38" t="str">
        <f t="shared" ref="Z501" si="1168">IF(AC$83="","",AC$83)</f>
        <v/>
      </c>
      <c r="AA501" s="38" t="str">
        <f t="shared" ref="AA501" si="1169">IF(AD$83="","",AD$83)</f>
        <v/>
      </c>
      <c r="AB501" s="38" t="str">
        <f t="shared" ref="AB501" si="1170">IF(AE$83="","",AE$83)</f>
        <v/>
      </c>
      <c r="AC501" s="38" t="str">
        <f t="shared" ref="AC501" si="1171">IF(AF$83="","",AF$83)</f>
        <v/>
      </c>
      <c r="AD501" s="38" t="str">
        <f t="shared" ref="AD501" si="1172">IF(AG$83="","",AG$83)</f>
        <v/>
      </c>
      <c r="AE501" s="38" t="str">
        <f t="shared" ref="AE501" si="1173">IF(AH$83="","",AH$83)</f>
        <v/>
      </c>
      <c r="AF501" s="38" t="str">
        <f t="shared" ref="AF501" si="1174">IF(AI$83="","",AI$83)</f>
        <v/>
      </c>
      <c r="AG501" s="38" t="str">
        <f t="shared" ref="AG501" si="1175">IF(AJ$83="","",AJ$83)</f>
        <v/>
      </c>
    </row>
    <row r="502" spans="1:40" s="92" customFormat="1" ht="22.5">
      <c r="A502" s="52" t="s">
        <v>23</v>
      </c>
      <c r="B502" s="374" t="s">
        <v>383</v>
      </c>
      <c r="C502" s="191" t="s">
        <v>1</v>
      </c>
      <c r="D502" s="375" t="str">
        <f>IF(G$82="","",SUM(D503:D504)-SUM(D505:D508))</f>
        <v/>
      </c>
      <c r="E502" s="375" t="str">
        <f t="shared" ref="E502:AG502" si="1176">IF(H$82="","",SUM(E503:E504)-SUM(E505:E508))</f>
        <v/>
      </c>
      <c r="F502" s="375" t="str">
        <f t="shared" si="1176"/>
        <v/>
      </c>
      <c r="G502" s="375" t="str">
        <f t="shared" si="1176"/>
        <v/>
      </c>
      <c r="H502" s="375" t="str">
        <f t="shared" si="1176"/>
        <v/>
      </c>
      <c r="I502" s="375" t="str">
        <f t="shared" si="1176"/>
        <v/>
      </c>
      <c r="J502" s="375" t="str">
        <f t="shared" si="1176"/>
        <v/>
      </c>
      <c r="K502" s="375" t="str">
        <f t="shared" si="1176"/>
        <v/>
      </c>
      <c r="L502" s="375" t="str">
        <f t="shared" si="1176"/>
        <v/>
      </c>
      <c r="M502" s="375" t="str">
        <f t="shared" si="1176"/>
        <v/>
      </c>
      <c r="N502" s="375" t="str">
        <f t="shared" si="1176"/>
        <v/>
      </c>
      <c r="O502" s="375" t="str">
        <f t="shared" si="1176"/>
        <v/>
      </c>
      <c r="P502" s="375" t="str">
        <f t="shared" si="1176"/>
        <v/>
      </c>
      <c r="Q502" s="375" t="str">
        <f t="shared" si="1176"/>
        <v/>
      </c>
      <c r="R502" s="375" t="str">
        <f t="shared" si="1176"/>
        <v/>
      </c>
      <c r="S502" s="375" t="str">
        <f t="shared" si="1176"/>
        <v/>
      </c>
      <c r="T502" s="375" t="str">
        <f t="shared" si="1176"/>
        <v/>
      </c>
      <c r="U502" s="375" t="str">
        <f t="shared" si="1176"/>
        <v/>
      </c>
      <c r="V502" s="375" t="str">
        <f t="shared" si="1176"/>
        <v/>
      </c>
      <c r="W502" s="375" t="str">
        <f t="shared" si="1176"/>
        <v/>
      </c>
      <c r="X502" s="375" t="str">
        <f t="shared" si="1176"/>
        <v/>
      </c>
      <c r="Y502" s="375" t="str">
        <f t="shared" si="1176"/>
        <v/>
      </c>
      <c r="Z502" s="375" t="str">
        <f t="shared" si="1176"/>
        <v/>
      </c>
      <c r="AA502" s="375" t="str">
        <f t="shared" si="1176"/>
        <v/>
      </c>
      <c r="AB502" s="375" t="str">
        <f t="shared" si="1176"/>
        <v/>
      </c>
      <c r="AC502" s="375" t="str">
        <f t="shared" si="1176"/>
        <v/>
      </c>
      <c r="AD502" s="375" t="str">
        <f t="shared" si="1176"/>
        <v/>
      </c>
      <c r="AE502" s="375" t="str">
        <f t="shared" si="1176"/>
        <v/>
      </c>
      <c r="AF502" s="375" t="str">
        <f t="shared" si="1176"/>
        <v/>
      </c>
      <c r="AG502" s="375" t="str">
        <f t="shared" si="1176"/>
        <v/>
      </c>
    </row>
    <row r="503" spans="1:40" s="93" customFormat="1">
      <c r="A503" s="141" t="s">
        <v>392</v>
      </c>
      <c r="B503" s="11" t="s">
        <v>362</v>
      </c>
      <c r="C503" s="115" t="s">
        <v>1</v>
      </c>
      <c r="D503" s="116" t="str">
        <f>IF(G$82="","",IF(D$429="Faza oper.",D$372,0))</f>
        <v/>
      </c>
      <c r="E503" s="116" t="str">
        <f t="shared" ref="E503:AG503" si="1177">IF(H$82="","",IF(E$429="Faza oper.",E$372,0))</f>
        <v/>
      </c>
      <c r="F503" s="116" t="str">
        <f t="shared" si="1177"/>
        <v/>
      </c>
      <c r="G503" s="116" t="str">
        <f t="shared" si="1177"/>
        <v/>
      </c>
      <c r="H503" s="116" t="str">
        <f t="shared" si="1177"/>
        <v/>
      </c>
      <c r="I503" s="116" t="str">
        <f t="shared" si="1177"/>
        <v/>
      </c>
      <c r="J503" s="116" t="str">
        <f t="shared" si="1177"/>
        <v/>
      </c>
      <c r="K503" s="116" t="str">
        <f t="shared" si="1177"/>
        <v/>
      </c>
      <c r="L503" s="116" t="str">
        <f t="shared" si="1177"/>
        <v/>
      </c>
      <c r="M503" s="116" t="str">
        <f t="shared" si="1177"/>
        <v/>
      </c>
      <c r="N503" s="116" t="str">
        <f t="shared" si="1177"/>
        <v/>
      </c>
      <c r="O503" s="116" t="str">
        <f t="shared" si="1177"/>
        <v/>
      </c>
      <c r="P503" s="116" t="str">
        <f t="shared" si="1177"/>
        <v/>
      </c>
      <c r="Q503" s="116" t="str">
        <f t="shared" si="1177"/>
        <v/>
      </c>
      <c r="R503" s="116" t="str">
        <f t="shared" si="1177"/>
        <v/>
      </c>
      <c r="S503" s="116" t="str">
        <f t="shared" si="1177"/>
        <v/>
      </c>
      <c r="T503" s="116" t="str">
        <f t="shared" si="1177"/>
        <v/>
      </c>
      <c r="U503" s="116" t="str">
        <f t="shared" si="1177"/>
        <v/>
      </c>
      <c r="V503" s="116" t="str">
        <f t="shared" si="1177"/>
        <v/>
      </c>
      <c r="W503" s="116" t="str">
        <f t="shared" si="1177"/>
        <v/>
      </c>
      <c r="X503" s="116" t="str">
        <f t="shared" si="1177"/>
        <v/>
      </c>
      <c r="Y503" s="116" t="str">
        <f t="shared" si="1177"/>
        <v/>
      </c>
      <c r="Z503" s="116" t="str">
        <f t="shared" si="1177"/>
        <v/>
      </c>
      <c r="AA503" s="116" t="str">
        <f t="shared" si="1177"/>
        <v/>
      </c>
      <c r="AB503" s="116" t="str">
        <f t="shared" si="1177"/>
        <v/>
      </c>
      <c r="AC503" s="116" t="str">
        <f t="shared" si="1177"/>
        <v/>
      </c>
      <c r="AD503" s="116" t="str">
        <f t="shared" si="1177"/>
        <v/>
      </c>
      <c r="AE503" s="116" t="str">
        <f t="shared" si="1177"/>
        <v/>
      </c>
      <c r="AF503" s="116" t="str">
        <f t="shared" si="1177"/>
        <v/>
      </c>
      <c r="AG503" s="116" t="str">
        <f t="shared" si="1177"/>
        <v/>
      </c>
    </row>
    <row r="504" spans="1:40" s="93" customFormat="1" ht="22.5">
      <c r="A504" s="142" t="s">
        <v>393</v>
      </c>
      <c r="B504" s="25" t="s">
        <v>363</v>
      </c>
      <c r="C504" s="119" t="s">
        <v>1</v>
      </c>
      <c r="D504" s="120" t="str">
        <f>IF(G$82="","",IF(AND(D$501&lt;&gt;"",E$501="")=TRUE,IF(D$503-D$505-D$507&gt;0,(D$503-D$505-D$507)/$D$32,0),0))</f>
        <v/>
      </c>
      <c r="E504" s="120" t="str">
        <f t="shared" ref="E504:AG504" si="1178">IF(H$82="","",IF(AND(E$501&lt;&gt;"",F$501="")=TRUE,IF(E$503-E$505-E$507&gt;0,(E$503-E$505-E$507)/$D$32,0),0))</f>
        <v/>
      </c>
      <c r="F504" s="120" t="str">
        <f t="shared" si="1178"/>
        <v/>
      </c>
      <c r="G504" s="120" t="str">
        <f t="shared" si="1178"/>
        <v/>
      </c>
      <c r="H504" s="120" t="str">
        <f t="shared" si="1178"/>
        <v/>
      </c>
      <c r="I504" s="120" t="str">
        <f t="shared" si="1178"/>
        <v/>
      </c>
      <c r="J504" s="120" t="str">
        <f t="shared" si="1178"/>
        <v/>
      </c>
      <c r="K504" s="120" t="str">
        <f t="shared" si="1178"/>
        <v/>
      </c>
      <c r="L504" s="120" t="str">
        <f t="shared" si="1178"/>
        <v/>
      </c>
      <c r="M504" s="120" t="str">
        <f t="shared" si="1178"/>
        <v/>
      </c>
      <c r="N504" s="120" t="str">
        <f t="shared" si="1178"/>
        <v/>
      </c>
      <c r="O504" s="120" t="str">
        <f t="shared" si="1178"/>
        <v/>
      </c>
      <c r="P504" s="120" t="str">
        <f t="shared" si="1178"/>
        <v/>
      </c>
      <c r="Q504" s="120" t="str">
        <f t="shared" si="1178"/>
        <v/>
      </c>
      <c r="R504" s="120" t="str">
        <f t="shared" si="1178"/>
        <v/>
      </c>
      <c r="S504" s="120" t="str">
        <f t="shared" si="1178"/>
        <v/>
      </c>
      <c r="T504" s="120" t="str">
        <f t="shared" si="1178"/>
        <v/>
      </c>
      <c r="U504" s="120" t="str">
        <f t="shared" si="1178"/>
        <v/>
      </c>
      <c r="V504" s="120" t="str">
        <f t="shared" si="1178"/>
        <v/>
      </c>
      <c r="W504" s="120" t="str">
        <f t="shared" si="1178"/>
        <v/>
      </c>
      <c r="X504" s="120" t="str">
        <f t="shared" si="1178"/>
        <v/>
      </c>
      <c r="Y504" s="120" t="str">
        <f t="shared" si="1178"/>
        <v/>
      </c>
      <c r="Z504" s="120" t="str">
        <f t="shared" si="1178"/>
        <v/>
      </c>
      <c r="AA504" s="120" t="str">
        <f t="shared" si="1178"/>
        <v/>
      </c>
      <c r="AB504" s="120" t="str">
        <f t="shared" si="1178"/>
        <v/>
      </c>
      <c r="AC504" s="120" t="str">
        <f t="shared" si="1178"/>
        <v/>
      </c>
      <c r="AD504" s="120" t="str">
        <f t="shared" si="1178"/>
        <v/>
      </c>
      <c r="AE504" s="120" t="str">
        <f t="shared" si="1178"/>
        <v/>
      </c>
      <c r="AF504" s="120" t="str">
        <f t="shared" si="1178"/>
        <v/>
      </c>
      <c r="AG504" s="120" t="str">
        <f t="shared" si="1178"/>
        <v/>
      </c>
      <c r="AH504" s="131"/>
      <c r="AI504" s="131"/>
      <c r="AJ504" s="130"/>
      <c r="AN504" s="98"/>
    </row>
    <row r="505" spans="1:40" s="93" customFormat="1" ht="22.5">
      <c r="A505" s="142" t="s">
        <v>394</v>
      </c>
      <c r="B505" s="25" t="s">
        <v>368</v>
      </c>
      <c r="C505" s="119" t="s">
        <v>1</v>
      </c>
      <c r="D505" s="120" t="str">
        <f>IF(G$82="","",IF(D$429="Faza oper.",SUM(D$244)-SUM(D$227)+SUM(D$208),0))</f>
        <v/>
      </c>
      <c r="E505" s="120" t="str">
        <f t="shared" ref="E505:X505" si="1179">IF(H$82="","",IF(E$429="Faza oper.",SUM(E$244)-SUM(E$227)+SUM(E$208),0))</f>
        <v/>
      </c>
      <c r="F505" s="120" t="str">
        <f t="shared" si="1179"/>
        <v/>
      </c>
      <c r="G505" s="120" t="str">
        <f t="shared" si="1179"/>
        <v/>
      </c>
      <c r="H505" s="120" t="str">
        <f t="shared" si="1179"/>
        <v/>
      </c>
      <c r="I505" s="120" t="str">
        <f t="shared" si="1179"/>
        <v/>
      </c>
      <c r="J505" s="120" t="str">
        <f t="shared" si="1179"/>
        <v/>
      </c>
      <c r="K505" s="120" t="str">
        <f t="shared" si="1179"/>
        <v/>
      </c>
      <c r="L505" s="120" t="str">
        <f t="shared" si="1179"/>
        <v/>
      </c>
      <c r="M505" s="120" t="str">
        <f t="shared" si="1179"/>
        <v/>
      </c>
      <c r="N505" s="120" t="str">
        <f t="shared" si="1179"/>
        <v/>
      </c>
      <c r="O505" s="120" t="str">
        <f t="shared" si="1179"/>
        <v/>
      </c>
      <c r="P505" s="120" t="str">
        <f t="shared" si="1179"/>
        <v/>
      </c>
      <c r="Q505" s="120" t="str">
        <f t="shared" si="1179"/>
        <v/>
      </c>
      <c r="R505" s="120" t="str">
        <f t="shared" si="1179"/>
        <v/>
      </c>
      <c r="S505" s="120" t="str">
        <f t="shared" si="1179"/>
        <v/>
      </c>
      <c r="T505" s="120" t="str">
        <f t="shared" si="1179"/>
        <v/>
      </c>
      <c r="U505" s="120" t="str">
        <f t="shared" si="1179"/>
        <v/>
      </c>
      <c r="V505" s="120" t="str">
        <f t="shared" si="1179"/>
        <v/>
      </c>
      <c r="W505" s="120" t="str">
        <f t="shared" si="1179"/>
        <v/>
      </c>
      <c r="X505" s="120" t="str">
        <f t="shared" si="1179"/>
        <v/>
      </c>
      <c r="Y505" s="120" t="str">
        <f>IF(AB$82="","",IF(Y$429="Faza oper.",SUM(Y$244)-SUM(Y$227)+SUM(Y$208),0))</f>
        <v/>
      </c>
      <c r="Z505" s="120" t="str">
        <f t="shared" ref="Z505:AG505" si="1180">IF(AC$82="","",IF(Z$429="Faza oper.",SUM(Z$244)-SUM(Z$227)+SUM(Z$208),0))</f>
        <v/>
      </c>
      <c r="AA505" s="120" t="str">
        <f t="shared" si="1180"/>
        <v/>
      </c>
      <c r="AB505" s="120" t="str">
        <f t="shared" si="1180"/>
        <v/>
      </c>
      <c r="AC505" s="120" t="str">
        <f t="shared" si="1180"/>
        <v/>
      </c>
      <c r="AD505" s="120" t="str">
        <f t="shared" si="1180"/>
        <v/>
      </c>
      <c r="AE505" s="120" t="str">
        <f t="shared" si="1180"/>
        <v/>
      </c>
      <c r="AF505" s="120" t="str">
        <f t="shared" si="1180"/>
        <v/>
      </c>
      <c r="AG505" s="120" t="str">
        <f t="shared" si="1180"/>
        <v/>
      </c>
      <c r="AH505" s="131"/>
      <c r="AI505" s="131"/>
      <c r="AJ505" s="130"/>
      <c r="AN505" s="98"/>
    </row>
    <row r="506" spans="1:40" s="93" customFormat="1">
      <c r="A506" s="142" t="s">
        <v>395</v>
      </c>
      <c r="B506" s="25" t="s">
        <v>364</v>
      </c>
      <c r="C506" s="119" t="s">
        <v>1</v>
      </c>
      <c r="D506" s="120" t="str">
        <f>IF(G$82="","",IF(D$500="Faza inwest.",D$394,0))</f>
        <v/>
      </c>
      <c r="E506" s="120" t="str">
        <f t="shared" ref="E506:AG506" si="1181">IF(H$82="","",IF(E$500="Faza inwest.",E$394,0))</f>
        <v/>
      </c>
      <c r="F506" s="120" t="str">
        <f t="shared" si="1181"/>
        <v/>
      </c>
      <c r="G506" s="120" t="str">
        <f t="shared" si="1181"/>
        <v/>
      </c>
      <c r="H506" s="120" t="str">
        <f t="shared" si="1181"/>
        <v/>
      </c>
      <c r="I506" s="120" t="str">
        <f t="shared" si="1181"/>
        <v/>
      </c>
      <c r="J506" s="120" t="str">
        <f t="shared" si="1181"/>
        <v/>
      </c>
      <c r="K506" s="120" t="str">
        <f t="shared" si="1181"/>
        <v/>
      </c>
      <c r="L506" s="120" t="str">
        <f t="shared" si="1181"/>
        <v/>
      </c>
      <c r="M506" s="120" t="str">
        <f t="shared" si="1181"/>
        <v/>
      </c>
      <c r="N506" s="120" t="str">
        <f t="shared" si="1181"/>
        <v/>
      </c>
      <c r="O506" s="120" t="str">
        <f t="shared" si="1181"/>
        <v/>
      </c>
      <c r="P506" s="120" t="str">
        <f t="shared" si="1181"/>
        <v/>
      </c>
      <c r="Q506" s="120" t="str">
        <f t="shared" si="1181"/>
        <v/>
      </c>
      <c r="R506" s="120" t="str">
        <f t="shared" si="1181"/>
        <v/>
      </c>
      <c r="S506" s="120" t="str">
        <f t="shared" si="1181"/>
        <v/>
      </c>
      <c r="T506" s="120" t="str">
        <f t="shared" si="1181"/>
        <v/>
      </c>
      <c r="U506" s="120" t="str">
        <f t="shared" si="1181"/>
        <v/>
      </c>
      <c r="V506" s="120" t="str">
        <f t="shared" si="1181"/>
        <v/>
      </c>
      <c r="W506" s="120" t="str">
        <f t="shared" si="1181"/>
        <v/>
      </c>
      <c r="X506" s="120" t="str">
        <f t="shared" si="1181"/>
        <v/>
      </c>
      <c r="Y506" s="120" t="str">
        <f t="shared" si="1181"/>
        <v/>
      </c>
      <c r="Z506" s="120" t="str">
        <f t="shared" si="1181"/>
        <v/>
      </c>
      <c r="AA506" s="120" t="str">
        <f t="shared" si="1181"/>
        <v/>
      </c>
      <c r="AB506" s="120" t="str">
        <f t="shared" si="1181"/>
        <v/>
      </c>
      <c r="AC506" s="120" t="str">
        <f t="shared" si="1181"/>
        <v/>
      </c>
      <c r="AD506" s="120" t="str">
        <f t="shared" si="1181"/>
        <v/>
      </c>
      <c r="AE506" s="120" t="str">
        <f t="shared" si="1181"/>
        <v/>
      </c>
      <c r="AF506" s="120" t="str">
        <f t="shared" si="1181"/>
        <v/>
      </c>
      <c r="AG506" s="120" t="str">
        <f t="shared" si="1181"/>
        <v/>
      </c>
      <c r="AH506" s="131"/>
      <c r="AI506" s="131"/>
      <c r="AJ506" s="130"/>
      <c r="AN506" s="98"/>
    </row>
    <row r="507" spans="1:40" s="93" customFormat="1" ht="22.5">
      <c r="A507" s="142" t="s">
        <v>396</v>
      </c>
      <c r="B507" s="25" t="s">
        <v>365</v>
      </c>
      <c r="C507" s="119" t="s">
        <v>1</v>
      </c>
      <c r="D507" s="120" t="str">
        <f>IF(G$82="","",IF(D$429="Faza oper.",D$186,0))</f>
        <v/>
      </c>
      <c r="E507" s="120" t="str">
        <f t="shared" ref="E507:AG507" si="1182">IF(H$82="","",IF(E$429="Faza oper.",E$186,0))</f>
        <v/>
      </c>
      <c r="F507" s="120" t="str">
        <f t="shared" si="1182"/>
        <v/>
      </c>
      <c r="G507" s="120" t="str">
        <f t="shared" si="1182"/>
        <v/>
      </c>
      <c r="H507" s="120" t="str">
        <f t="shared" si="1182"/>
        <v/>
      </c>
      <c r="I507" s="120" t="str">
        <f t="shared" si="1182"/>
        <v/>
      </c>
      <c r="J507" s="120" t="str">
        <f t="shared" si="1182"/>
        <v/>
      </c>
      <c r="K507" s="120" t="str">
        <f t="shared" si="1182"/>
        <v/>
      </c>
      <c r="L507" s="120" t="str">
        <f t="shared" si="1182"/>
        <v/>
      </c>
      <c r="M507" s="120" t="str">
        <f t="shared" si="1182"/>
        <v/>
      </c>
      <c r="N507" s="120" t="str">
        <f t="shared" si="1182"/>
        <v/>
      </c>
      <c r="O507" s="120" t="str">
        <f t="shared" si="1182"/>
        <v/>
      </c>
      <c r="P507" s="120" t="str">
        <f t="shared" si="1182"/>
        <v/>
      </c>
      <c r="Q507" s="120" t="str">
        <f t="shared" si="1182"/>
        <v/>
      </c>
      <c r="R507" s="120" t="str">
        <f t="shared" si="1182"/>
        <v/>
      </c>
      <c r="S507" s="120" t="str">
        <f t="shared" si="1182"/>
        <v/>
      </c>
      <c r="T507" s="120" t="str">
        <f t="shared" si="1182"/>
        <v/>
      </c>
      <c r="U507" s="120" t="str">
        <f t="shared" si="1182"/>
        <v/>
      </c>
      <c r="V507" s="120" t="str">
        <f t="shared" si="1182"/>
        <v/>
      </c>
      <c r="W507" s="120" t="str">
        <f t="shared" si="1182"/>
        <v/>
      </c>
      <c r="X507" s="120" t="str">
        <f t="shared" si="1182"/>
        <v/>
      </c>
      <c r="Y507" s="120" t="str">
        <f t="shared" si="1182"/>
        <v/>
      </c>
      <c r="Z507" s="120" t="str">
        <f t="shared" si="1182"/>
        <v/>
      </c>
      <c r="AA507" s="120" t="str">
        <f t="shared" si="1182"/>
        <v/>
      </c>
      <c r="AB507" s="120" t="str">
        <f t="shared" si="1182"/>
        <v/>
      </c>
      <c r="AC507" s="120" t="str">
        <f t="shared" si="1182"/>
        <v/>
      </c>
      <c r="AD507" s="120" t="str">
        <f t="shared" si="1182"/>
        <v/>
      </c>
      <c r="AE507" s="120" t="str">
        <f t="shared" si="1182"/>
        <v/>
      </c>
      <c r="AF507" s="120" t="str">
        <f t="shared" si="1182"/>
        <v/>
      </c>
      <c r="AG507" s="120" t="str">
        <f t="shared" si="1182"/>
        <v/>
      </c>
      <c r="AH507" s="131"/>
      <c r="AI507" s="131"/>
      <c r="AJ507" s="130"/>
      <c r="AN507" s="98"/>
    </row>
    <row r="508" spans="1:40" s="93" customFormat="1">
      <c r="A508" s="142" t="s">
        <v>397</v>
      </c>
      <c r="B508" s="25" t="s">
        <v>366</v>
      </c>
      <c r="C508" s="119" t="s">
        <v>1</v>
      </c>
      <c r="D508" s="120" t="str">
        <f>IF(G$82="","",IF(D$185="",0,D$185))</f>
        <v/>
      </c>
      <c r="E508" s="120" t="str">
        <f t="shared" ref="E508:AG508" si="1183">IF(H$82="","",IF(E$185="",0,E$185))</f>
        <v/>
      </c>
      <c r="F508" s="120" t="str">
        <f t="shared" si="1183"/>
        <v/>
      </c>
      <c r="G508" s="120" t="str">
        <f t="shared" si="1183"/>
        <v/>
      </c>
      <c r="H508" s="120" t="str">
        <f t="shared" si="1183"/>
        <v/>
      </c>
      <c r="I508" s="120" t="str">
        <f t="shared" si="1183"/>
        <v/>
      </c>
      <c r="J508" s="120" t="str">
        <f t="shared" si="1183"/>
        <v/>
      </c>
      <c r="K508" s="120" t="str">
        <f t="shared" si="1183"/>
        <v/>
      </c>
      <c r="L508" s="120" t="str">
        <f t="shared" si="1183"/>
        <v/>
      </c>
      <c r="M508" s="120" t="str">
        <f t="shared" si="1183"/>
        <v/>
      </c>
      <c r="N508" s="120" t="str">
        <f t="shared" si="1183"/>
        <v/>
      </c>
      <c r="O508" s="120" t="str">
        <f t="shared" si="1183"/>
        <v/>
      </c>
      <c r="P508" s="120" t="str">
        <f t="shared" si="1183"/>
        <v/>
      </c>
      <c r="Q508" s="120" t="str">
        <f t="shared" si="1183"/>
        <v/>
      </c>
      <c r="R508" s="120" t="str">
        <f t="shared" si="1183"/>
        <v/>
      </c>
      <c r="S508" s="120" t="str">
        <f t="shared" si="1183"/>
        <v/>
      </c>
      <c r="T508" s="120" t="str">
        <f t="shared" si="1183"/>
        <v/>
      </c>
      <c r="U508" s="120" t="str">
        <f t="shared" si="1183"/>
        <v/>
      </c>
      <c r="V508" s="120" t="str">
        <f t="shared" si="1183"/>
        <v/>
      </c>
      <c r="W508" s="120" t="str">
        <f t="shared" si="1183"/>
        <v/>
      </c>
      <c r="X508" s="120" t="str">
        <f t="shared" si="1183"/>
        <v/>
      </c>
      <c r="Y508" s="120" t="str">
        <f t="shared" si="1183"/>
        <v/>
      </c>
      <c r="Z508" s="120" t="str">
        <f t="shared" si="1183"/>
        <v/>
      </c>
      <c r="AA508" s="120" t="str">
        <f t="shared" si="1183"/>
        <v/>
      </c>
      <c r="AB508" s="120" t="str">
        <f t="shared" si="1183"/>
        <v/>
      </c>
      <c r="AC508" s="120" t="str">
        <f t="shared" si="1183"/>
        <v/>
      </c>
      <c r="AD508" s="120" t="str">
        <f t="shared" si="1183"/>
        <v/>
      </c>
      <c r="AE508" s="120" t="str">
        <f t="shared" si="1183"/>
        <v/>
      </c>
      <c r="AF508" s="120" t="str">
        <f t="shared" si="1183"/>
        <v/>
      </c>
      <c r="AG508" s="120" t="str">
        <f t="shared" si="1183"/>
        <v/>
      </c>
      <c r="AH508" s="131"/>
      <c r="AI508" s="131"/>
      <c r="AJ508" s="130"/>
      <c r="AN508" s="98"/>
    </row>
    <row r="509" spans="1:40" s="92" customFormat="1">
      <c r="A509" s="52" t="s">
        <v>132</v>
      </c>
      <c r="B509" s="374" t="s">
        <v>391</v>
      </c>
      <c r="C509" s="191" t="s">
        <v>1</v>
      </c>
      <c r="D509" s="375" t="str">
        <f>IF(G$82="","",SUM(D$510:D$512))</f>
        <v/>
      </c>
      <c r="E509" s="375" t="str">
        <f t="shared" ref="E509:AG509" si="1184">IF(H$82="","",SUM(E$510:E$512))</f>
        <v/>
      </c>
      <c r="F509" s="375" t="str">
        <f t="shared" si="1184"/>
        <v/>
      </c>
      <c r="G509" s="375" t="str">
        <f t="shared" si="1184"/>
        <v/>
      </c>
      <c r="H509" s="375" t="str">
        <f t="shared" si="1184"/>
        <v/>
      </c>
      <c r="I509" s="375" t="str">
        <f t="shared" si="1184"/>
        <v/>
      </c>
      <c r="J509" s="375" t="str">
        <f t="shared" si="1184"/>
        <v/>
      </c>
      <c r="K509" s="375" t="str">
        <f t="shared" si="1184"/>
        <v/>
      </c>
      <c r="L509" s="375" t="str">
        <f t="shared" si="1184"/>
        <v/>
      </c>
      <c r="M509" s="375" t="str">
        <f t="shared" si="1184"/>
        <v/>
      </c>
      <c r="N509" s="375" t="str">
        <f t="shared" si="1184"/>
        <v/>
      </c>
      <c r="O509" s="375" t="str">
        <f t="shared" si="1184"/>
        <v/>
      </c>
      <c r="P509" s="375" t="str">
        <f t="shared" si="1184"/>
        <v/>
      </c>
      <c r="Q509" s="375" t="str">
        <f t="shared" si="1184"/>
        <v/>
      </c>
      <c r="R509" s="375" t="str">
        <f t="shared" si="1184"/>
        <v/>
      </c>
      <c r="S509" s="375" t="str">
        <f t="shared" si="1184"/>
        <v/>
      </c>
      <c r="T509" s="375" t="str">
        <f t="shared" si="1184"/>
        <v/>
      </c>
      <c r="U509" s="375" t="str">
        <f t="shared" si="1184"/>
        <v/>
      </c>
      <c r="V509" s="375" t="str">
        <f t="shared" si="1184"/>
        <v/>
      </c>
      <c r="W509" s="375" t="str">
        <f t="shared" si="1184"/>
        <v/>
      </c>
      <c r="X509" s="375" t="str">
        <f t="shared" si="1184"/>
        <v/>
      </c>
      <c r="Y509" s="375" t="str">
        <f t="shared" si="1184"/>
        <v/>
      </c>
      <c r="Z509" s="375" t="str">
        <f t="shared" si="1184"/>
        <v/>
      </c>
      <c r="AA509" s="375" t="str">
        <f t="shared" si="1184"/>
        <v/>
      </c>
      <c r="AB509" s="375" t="str">
        <f t="shared" si="1184"/>
        <v/>
      </c>
      <c r="AC509" s="375" t="str">
        <f t="shared" si="1184"/>
        <v/>
      </c>
      <c r="AD509" s="375" t="str">
        <f t="shared" si="1184"/>
        <v/>
      </c>
      <c r="AE509" s="375" t="str">
        <f t="shared" si="1184"/>
        <v/>
      </c>
      <c r="AF509" s="375" t="str">
        <f t="shared" si="1184"/>
        <v/>
      </c>
      <c r="AG509" s="375" t="str">
        <f t="shared" si="1184"/>
        <v/>
      </c>
    </row>
    <row r="510" spans="1:40" s="93" customFormat="1">
      <c r="A510" s="141" t="s">
        <v>398</v>
      </c>
      <c r="B510" s="11" t="s">
        <v>385</v>
      </c>
      <c r="C510" s="115" t="s">
        <v>1</v>
      </c>
      <c r="D510" s="116" t="str">
        <f>IF(G$82="","",SUM(D$192,D$245,D$374,D$395))</f>
        <v/>
      </c>
      <c r="E510" s="116" t="str">
        <f t="shared" ref="E510:AG510" si="1185">IF(H$82="","",SUM(E$192,E$245,E$374,E$395))</f>
        <v/>
      </c>
      <c r="F510" s="116" t="str">
        <f t="shared" si="1185"/>
        <v/>
      </c>
      <c r="G510" s="116" t="str">
        <f t="shared" si="1185"/>
        <v/>
      </c>
      <c r="H510" s="116" t="str">
        <f t="shared" si="1185"/>
        <v/>
      </c>
      <c r="I510" s="116" t="str">
        <f t="shared" si="1185"/>
        <v/>
      </c>
      <c r="J510" s="116" t="str">
        <f t="shared" si="1185"/>
        <v/>
      </c>
      <c r="K510" s="116" t="str">
        <f t="shared" si="1185"/>
        <v/>
      </c>
      <c r="L510" s="116" t="str">
        <f t="shared" si="1185"/>
        <v/>
      </c>
      <c r="M510" s="116" t="str">
        <f t="shared" si="1185"/>
        <v/>
      </c>
      <c r="N510" s="116" t="str">
        <f t="shared" si="1185"/>
        <v/>
      </c>
      <c r="O510" s="116" t="str">
        <f t="shared" si="1185"/>
        <v/>
      </c>
      <c r="P510" s="116" t="str">
        <f t="shared" si="1185"/>
        <v/>
      </c>
      <c r="Q510" s="116" t="str">
        <f t="shared" si="1185"/>
        <v/>
      </c>
      <c r="R510" s="116" t="str">
        <f t="shared" si="1185"/>
        <v/>
      </c>
      <c r="S510" s="116" t="str">
        <f t="shared" si="1185"/>
        <v/>
      </c>
      <c r="T510" s="116" t="str">
        <f t="shared" si="1185"/>
        <v/>
      </c>
      <c r="U510" s="116" t="str">
        <f t="shared" si="1185"/>
        <v/>
      </c>
      <c r="V510" s="116" t="str">
        <f t="shared" si="1185"/>
        <v/>
      </c>
      <c r="W510" s="116" t="str">
        <f t="shared" si="1185"/>
        <v/>
      </c>
      <c r="X510" s="116" t="str">
        <f t="shared" si="1185"/>
        <v/>
      </c>
      <c r="Y510" s="116" t="str">
        <f t="shared" si="1185"/>
        <v/>
      </c>
      <c r="Z510" s="116" t="str">
        <f t="shared" si="1185"/>
        <v/>
      </c>
      <c r="AA510" s="116" t="str">
        <f t="shared" si="1185"/>
        <v/>
      </c>
      <c r="AB510" s="116" t="str">
        <f t="shared" si="1185"/>
        <v/>
      </c>
      <c r="AC510" s="116" t="str">
        <f t="shared" si="1185"/>
        <v/>
      </c>
      <c r="AD510" s="116" t="str">
        <f t="shared" si="1185"/>
        <v/>
      </c>
      <c r="AE510" s="116" t="str">
        <f t="shared" si="1185"/>
        <v/>
      </c>
      <c r="AF510" s="116" t="str">
        <f t="shared" si="1185"/>
        <v/>
      </c>
      <c r="AG510" s="116" t="str">
        <f t="shared" si="1185"/>
        <v/>
      </c>
    </row>
    <row r="511" spans="1:40" s="93" customFormat="1">
      <c r="A511" s="142" t="s">
        <v>399</v>
      </c>
      <c r="B511" s="25" t="s">
        <v>44</v>
      </c>
      <c r="C511" s="119" t="s">
        <v>1</v>
      </c>
      <c r="D511" s="120" t="str">
        <f>IF(G$82="","",D$469)</f>
        <v/>
      </c>
      <c r="E511" s="120" t="str">
        <f t="shared" ref="E511:AG511" si="1186">IF(H$82="","",E$469)</f>
        <v/>
      </c>
      <c r="F511" s="120" t="str">
        <f t="shared" si="1186"/>
        <v/>
      </c>
      <c r="G511" s="120" t="str">
        <f t="shared" si="1186"/>
        <v/>
      </c>
      <c r="H511" s="120" t="str">
        <f t="shared" si="1186"/>
        <v/>
      </c>
      <c r="I511" s="120" t="str">
        <f t="shared" si="1186"/>
        <v/>
      </c>
      <c r="J511" s="120" t="str">
        <f t="shared" si="1186"/>
        <v/>
      </c>
      <c r="K511" s="120" t="str">
        <f t="shared" si="1186"/>
        <v/>
      </c>
      <c r="L511" s="120" t="str">
        <f t="shared" si="1186"/>
        <v/>
      </c>
      <c r="M511" s="120" t="str">
        <f t="shared" si="1186"/>
        <v/>
      </c>
      <c r="N511" s="120" t="str">
        <f t="shared" si="1186"/>
        <v/>
      </c>
      <c r="O511" s="120" t="str">
        <f t="shared" si="1186"/>
        <v/>
      </c>
      <c r="P511" s="120" t="str">
        <f t="shared" si="1186"/>
        <v/>
      </c>
      <c r="Q511" s="120" t="str">
        <f t="shared" si="1186"/>
        <v/>
      </c>
      <c r="R511" s="120" t="str">
        <f t="shared" si="1186"/>
        <v/>
      </c>
      <c r="S511" s="120" t="str">
        <f t="shared" si="1186"/>
        <v/>
      </c>
      <c r="T511" s="120" t="str">
        <f t="shared" si="1186"/>
        <v/>
      </c>
      <c r="U511" s="120" t="str">
        <f t="shared" si="1186"/>
        <v/>
      </c>
      <c r="V511" s="120" t="str">
        <f t="shared" si="1186"/>
        <v/>
      </c>
      <c r="W511" s="120" t="str">
        <f t="shared" si="1186"/>
        <v/>
      </c>
      <c r="X511" s="120" t="str">
        <f t="shared" si="1186"/>
        <v/>
      </c>
      <c r="Y511" s="120" t="str">
        <f t="shared" si="1186"/>
        <v/>
      </c>
      <c r="Z511" s="120" t="str">
        <f t="shared" si="1186"/>
        <v/>
      </c>
      <c r="AA511" s="120" t="str">
        <f t="shared" si="1186"/>
        <v/>
      </c>
      <c r="AB511" s="120" t="str">
        <f t="shared" si="1186"/>
        <v/>
      </c>
      <c r="AC511" s="120" t="str">
        <f t="shared" si="1186"/>
        <v/>
      </c>
      <c r="AD511" s="120" t="str">
        <f t="shared" si="1186"/>
        <v/>
      </c>
      <c r="AE511" s="120" t="str">
        <f t="shared" si="1186"/>
        <v/>
      </c>
      <c r="AF511" s="120" t="str">
        <f t="shared" si="1186"/>
        <v/>
      </c>
      <c r="AG511" s="120" t="str">
        <f t="shared" si="1186"/>
        <v/>
      </c>
      <c r="AH511" s="131"/>
      <c r="AI511" s="131"/>
      <c r="AJ511" s="130"/>
      <c r="AN511" s="98"/>
    </row>
    <row r="512" spans="1:40" s="93" customFormat="1">
      <c r="A512" s="142" t="s">
        <v>400</v>
      </c>
      <c r="B512" s="25" t="s">
        <v>58</v>
      </c>
      <c r="C512" s="119" t="s">
        <v>1</v>
      </c>
      <c r="D512" s="120" t="str">
        <f>IF(G$82="","",SUM(D$227)-SUM(D$208))</f>
        <v/>
      </c>
      <c r="E512" s="120" t="str">
        <f t="shared" ref="E512:AG512" si="1187">IF(H$82="","",SUM(E$227)-SUM(E$208))</f>
        <v/>
      </c>
      <c r="F512" s="120" t="str">
        <f t="shared" si="1187"/>
        <v/>
      </c>
      <c r="G512" s="120" t="str">
        <f t="shared" si="1187"/>
        <v/>
      </c>
      <c r="H512" s="120" t="str">
        <f t="shared" si="1187"/>
        <v/>
      </c>
      <c r="I512" s="120" t="str">
        <f t="shared" si="1187"/>
        <v/>
      </c>
      <c r="J512" s="120" t="str">
        <f t="shared" si="1187"/>
        <v/>
      </c>
      <c r="K512" s="120" t="str">
        <f t="shared" si="1187"/>
        <v/>
      </c>
      <c r="L512" s="120" t="str">
        <f t="shared" si="1187"/>
        <v/>
      </c>
      <c r="M512" s="120" t="str">
        <f t="shared" si="1187"/>
        <v/>
      </c>
      <c r="N512" s="120" t="str">
        <f t="shared" si="1187"/>
        <v/>
      </c>
      <c r="O512" s="120" t="str">
        <f t="shared" si="1187"/>
        <v/>
      </c>
      <c r="P512" s="120" t="str">
        <f t="shared" si="1187"/>
        <v/>
      </c>
      <c r="Q512" s="120" t="str">
        <f t="shared" si="1187"/>
        <v/>
      </c>
      <c r="R512" s="120" t="str">
        <f t="shared" si="1187"/>
        <v/>
      </c>
      <c r="S512" s="120" t="str">
        <f t="shared" si="1187"/>
        <v/>
      </c>
      <c r="T512" s="120" t="str">
        <f t="shared" si="1187"/>
        <v/>
      </c>
      <c r="U512" s="120" t="str">
        <f t="shared" si="1187"/>
        <v/>
      </c>
      <c r="V512" s="120" t="str">
        <f t="shared" si="1187"/>
        <v/>
      </c>
      <c r="W512" s="120" t="str">
        <f t="shared" si="1187"/>
        <v/>
      </c>
      <c r="X512" s="120" t="str">
        <f t="shared" si="1187"/>
        <v/>
      </c>
      <c r="Y512" s="120" t="str">
        <f t="shared" si="1187"/>
        <v/>
      </c>
      <c r="Z512" s="120" t="str">
        <f t="shared" si="1187"/>
        <v/>
      </c>
      <c r="AA512" s="120" t="str">
        <f t="shared" si="1187"/>
        <v/>
      </c>
      <c r="AB512" s="120" t="str">
        <f t="shared" si="1187"/>
        <v/>
      </c>
      <c r="AC512" s="120" t="str">
        <f t="shared" si="1187"/>
        <v/>
      </c>
      <c r="AD512" s="120" t="str">
        <f t="shared" si="1187"/>
        <v/>
      </c>
      <c r="AE512" s="120" t="str">
        <f t="shared" si="1187"/>
        <v/>
      </c>
      <c r="AF512" s="120" t="str">
        <f t="shared" si="1187"/>
        <v/>
      </c>
      <c r="AG512" s="120" t="str">
        <f t="shared" si="1187"/>
        <v/>
      </c>
      <c r="AH512" s="131"/>
      <c r="AI512" s="131"/>
      <c r="AJ512" s="130"/>
      <c r="AN512" s="98"/>
    </row>
    <row r="513" spans="1:40" s="92" customFormat="1">
      <c r="A513" s="52" t="s">
        <v>130</v>
      </c>
      <c r="B513" s="374" t="s">
        <v>390</v>
      </c>
      <c r="C513" s="191" t="s">
        <v>1</v>
      </c>
      <c r="D513" s="375" t="str">
        <f>IF(G$82="","",SUMIF($C$514:$C$522,"zł/rok",D$514:D$522))</f>
        <v/>
      </c>
      <c r="E513" s="375" t="str">
        <f>IF(H$82="","",SUMIF($C$514:$C$522,"zł/rok",E$514:E$522))</f>
        <v/>
      </c>
      <c r="F513" s="375" t="str">
        <f>IF(I$82="","",SUMIF($C$514:$C$522,"zł/rok",F$514:F$522))</f>
        <v/>
      </c>
      <c r="G513" s="375" t="str">
        <f>IF(J$82="","",SUMIF($C$514:$C$522,"zł/rok",G$514:G$522))</f>
        <v/>
      </c>
      <c r="H513" s="375" t="str">
        <f t="shared" ref="H513:AG513" si="1188">IF(K$82="","",SUMIF($C$514:$C$522,"zł/rok",H$514:H$522))</f>
        <v/>
      </c>
      <c r="I513" s="375" t="str">
        <f t="shared" si="1188"/>
        <v/>
      </c>
      <c r="J513" s="375" t="str">
        <f t="shared" si="1188"/>
        <v/>
      </c>
      <c r="K513" s="375" t="str">
        <f t="shared" si="1188"/>
        <v/>
      </c>
      <c r="L513" s="375" t="str">
        <f t="shared" si="1188"/>
        <v/>
      </c>
      <c r="M513" s="375" t="str">
        <f t="shared" si="1188"/>
        <v/>
      </c>
      <c r="N513" s="375" t="str">
        <f t="shared" si="1188"/>
        <v/>
      </c>
      <c r="O513" s="375" t="str">
        <f t="shared" si="1188"/>
        <v/>
      </c>
      <c r="P513" s="375" t="str">
        <f t="shared" si="1188"/>
        <v/>
      </c>
      <c r="Q513" s="375" t="str">
        <f t="shared" si="1188"/>
        <v/>
      </c>
      <c r="R513" s="375" t="str">
        <f t="shared" si="1188"/>
        <v/>
      </c>
      <c r="S513" s="375" t="str">
        <f t="shared" si="1188"/>
        <v/>
      </c>
      <c r="T513" s="375" t="str">
        <f t="shared" si="1188"/>
        <v/>
      </c>
      <c r="U513" s="375" t="str">
        <f t="shared" si="1188"/>
        <v/>
      </c>
      <c r="V513" s="375" t="str">
        <f t="shared" si="1188"/>
        <v/>
      </c>
      <c r="W513" s="375" t="str">
        <f t="shared" si="1188"/>
        <v/>
      </c>
      <c r="X513" s="375" t="str">
        <f t="shared" si="1188"/>
        <v/>
      </c>
      <c r="Y513" s="375" t="str">
        <f t="shared" si="1188"/>
        <v/>
      </c>
      <c r="Z513" s="375" t="str">
        <f t="shared" si="1188"/>
        <v/>
      </c>
      <c r="AA513" s="375" t="str">
        <f t="shared" si="1188"/>
        <v/>
      </c>
      <c r="AB513" s="375" t="str">
        <f t="shared" si="1188"/>
        <v/>
      </c>
      <c r="AC513" s="375" t="str">
        <f t="shared" si="1188"/>
        <v/>
      </c>
      <c r="AD513" s="375" t="str">
        <f t="shared" si="1188"/>
        <v/>
      </c>
      <c r="AE513" s="375" t="str">
        <f t="shared" si="1188"/>
        <v/>
      </c>
      <c r="AF513" s="375" t="str">
        <f t="shared" si="1188"/>
        <v/>
      </c>
      <c r="AG513" s="375" t="str">
        <f t="shared" si="1188"/>
        <v/>
      </c>
    </row>
    <row r="514" spans="1:40" s="93" customFormat="1">
      <c r="A514" s="117" t="s">
        <v>142</v>
      </c>
      <c r="B514" s="118" t="s">
        <v>386</v>
      </c>
      <c r="C514" s="119" t="s">
        <v>1</v>
      </c>
      <c r="D514" s="120" t="str">
        <f>IF(G$82="","",IF(D$185="",0,$D$426*D$185))</f>
        <v/>
      </c>
      <c r="E514" s="120" t="str">
        <f t="shared" ref="E514:AG514" si="1189">IF(H$82="","",IF(E$185="",0,$D$426*E$185))</f>
        <v/>
      </c>
      <c r="F514" s="120" t="str">
        <f t="shared" si="1189"/>
        <v/>
      </c>
      <c r="G514" s="120" t="str">
        <f t="shared" si="1189"/>
        <v/>
      </c>
      <c r="H514" s="120" t="str">
        <f t="shared" si="1189"/>
        <v/>
      </c>
      <c r="I514" s="120" t="str">
        <f t="shared" si="1189"/>
        <v/>
      </c>
      <c r="J514" s="120" t="str">
        <f t="shared" si="1189"/>
        <v/>
      </c>
      <c r="K514" s="120" t="str">
        <f t="shared" si="1189"/>
        <v/>
      </c>
      <c r="L514" s="120" t="str">
        <f t="shared" si="1189"/>
        <v/>
      </c>
      <c r="M514" s="120" t="str">
        <f t="shared" si="1189"/>
        <v/>
      </c>
      <c r="N514" s="120" t="str">
        <f t="shared" si="1189"/>
        <v/>
      </c>
      <c r="O514" s="120" t="str">
        <f t="shared" si="1189"/>
        <v/>
      </c>
      <c r="P514" s="120" t="str">
        <f t="shared" si="1189"/>
        <v/>
      </c>
      <c r="Q514" s="120" t="str">
        <f t="shared" si="1189"/>
        <v/>
      </c>
      <c r="R514" s="120" t="str">
        <f t="shared" si="1189"/>
        <v/>
      </c>
      <c r="S514" s="120" t="str">
        <f t="shared" si="1189"/>
        <v/>
      </c>
      <c r="T514" s="120" t="str">
        <f t="shared" si="1189"/>
        <v/>
      </c>
      <c r="U514" s="120" t="str">
        <f t="shared" si="1189"/>
        <v/>
      </c>
      <c r="V514" s="120" t="str">
        <f t="shared" si="1189"/>
        <v/>
      </c>
      <c r="W514" s="120" t="str">
        <f t="shared" si="1189"/>
        <v/>
      </c>
      <c r="X514" s="120" t="str">
        <f t="shared" si="1189"/>
        <v/>
      </c>
      <c r="Y514" s="120" t="str">
        <f t="shared" si="1189"/>
        <v/>
      </c>
      <c r="Z514" s="120" t="str">
        <f t="shared" si="1189"/>
        <v/>
      </c>
      <c r="AA514" s="120" t="str">
        <f t="shared" si="1189"/>
        <v/>
      </c>
      <c r="AB514" s="120" t="str">
        <f t="shared" si="1189"/>
        <v/>
      </c>
      <c r="AC514" s="120" t="str">
        <f t="shared" si="1189"/>
        <v/>
      </c>
      <c r="AD514" s="120" t="str">
        <f t="shared" si="1189"/>
        <v/>
      </c>
      <c r="AE514" s="120" t="str">
        <f t="shared" si="1189"/>
        <v/>
      </c>
      <c r="AF514" s="120" t="str">
        <f t="shared" si="1189"/>
        <v/>
      </c>
      <c r="AG514" s="120" t="str">
        <f t="shared" si="1189"/>
        <v/>
      </c>
      <c r="AH514" s="131"/>
      <c r="AI514" s="131"/>
      <c r="AJ514" s="130"/>
      <c r="AN514" s="98"/>
    </row>
    <row r="515" spans="1:40" s="93" customFormat="1" ht="22.5">
      <c r="A515" s="117" t="s">
        <v>152</v>
      </c>
      <c r="B515" s="118" t="str">
        <f>IFERROR(VLOOKUP($C$3,$S$3:$AB$26,4,FALSE),"")</f>
        <v/>
      </c>
      <c r="C515" s="119" t="str">
        <f>IF(B515="Nie dotyczy","","zł/rok")</f>
        <v>zł/rok</v>
      </c>
      <c r="D515" s="368"/>
      <c r="E515" s="368"/>
      <c r="F515" s="368"/>
      <c r="G515" s="368"/>
      <c r="H515" s="368"/>
      <c r="I515" s="368"/>
      <c r="J515" s="368"/>
      <c r="K515" s="368"/>
      <c r="L515" s="368"/>
      <c r="M515" s="368"/>
      <c r="N515" s="368"/>
      <c r="O515" s="368"/>
      <c r="P515" s="368"/>
      <c r="Q515" s="368"/>
      <c r="R515" s="368"/>
      <c r="S515" s="368"/>
      <c r="T515" s="368"/>
      <c r="U515" s="368"/>
      <c r="V515" s="368"/>
      <c r="W515" s="368"/>
      <c r="X515" s="368"/>
      <c r="Y515" s="368"/>
      <c r="Z515" s="368"/>
      <c r="AA515" s="368"/>
      <c r="AB515" s="368"/>
      <c r="AC515" s="368"/>
      <c r="AD515" s="368"/>
      <c r="AE515" s="368"/>
      <c r="AF515" s="368"/>
      <c r="AG515" s="368"/>
      <c r="AH515" s="131"/>
      <c r="AI515" s="131"/>
      <c r="AJ515" s="130"/>
      <c r="AN515" s="98"/>
    </row>
    <row r="516" spans="1:40" s="93" customFormat="1">
      <c r="A516" s="117" t="s">
        <v>161</v>
      </c>
      <c r="B516" s="118" t="str">
        <f>IFERROR(VLOOKUP($C$3,$S$3:$AB$26,5,FALSE),"")</f>
        <v/>
      </c>
      <c r="C516" s="119" t="str">
        <f t="shared" ref="C516:C525" si="1190">IF(B516="Nie dotyczy","","zł/rok")</f>
        <v>zł/rok</v>
      </c>
      <c r="D516" s="368"/>
      <c r="E516" s="368"/>
      <c r="F516" s="368"/>
      <c r="G516" s="368"/>
      <c r="H516" s="368"/>
      <c r="I516" s="368"/>
      <c r="J516" s="368"/>
      <c r="K516" s="368"/>
      <c r="L516" s="368"/>
      <c r="M516" s="368"/>
      <c r="N516" s="368"/>
      <c r="O516" s="368"/>
      <c r="P516" s="368"/>
      <c r="Q516" s="368"/>
      <c r="R516" s="368"/>
      <c r="S516" s="368"/>
      <c r="T516" s="368"/>
      <c r="U516" s="368"/>
      <c r="V516" s="368"/>
      <c r="W516" s="368"/>
      <c r="X516" s="368"/>
      <c r="Y516" s="368"/>
      <c r="Z516" s="368"/>
      <c r="AA516" s="368"/>
      <c r="AB516" s="368"/>
      <c r="AC516" s="368"/>
      <c r="AD516" s="368"/>
      <c r="AE516" s="368"/>
      <c r="AF516" s="368"/>
      <c r="AG516" s="368"/>
      <c r="AH516" s="131"/>
      <c r="AI516" s="131"/>
      <c r="AJ516" s="130"/>
      <c r="AN516" s="98"/>
    </row>
    <row r="517" spans="1:40" s="93" customFormat="1">
      <c r="A517" s="117" t="s">
        <v>401</v>
      </c>
      <c r="B517" s="118" t="str">
        <f>IFERROR(VLOOKUP($C$3,$S$3:$AB$26,6,FALSE),"")</f>
        <v/>
      </c>
      <c r="C517" s="119" t="str">
        <f t="shared" si="1190"/>
        <v>zł/rok</v>
      </c>
      <c r="D517" s="368"/>
      <c r="E517" s="368"/>
      <c r="F517" s="368"/>
      <c r="G517" s="368"/>
      <c r="H517" s="368"/>
      <c r="I517" s="368"/>
      <c r="J517" s="368"/>
      <c r="K517" s="368"/>
      <c r="L517" s="368"/>
      <c r="M517" s="368"/>
      <c r="N517" s="368"/>
      <c r="O517" s="368"/>
      <c r="P517" s="368"/>
      <c r="Q517" s="368"/>
      <c r="R517" s="368"/>
      <c r="S517" s="368"/>
      <c r="T517" s="368"/>
      <c r="U517" s="368"/>
      <c r="V517" s="368"/>
      <c r="W517" s="368"/>
      <c r="X517" s="368"/>
      <c r="Y517" s="368"/>
      <c r="Z517" s="368"/>
      <c r="AA517" s="368"/>
      <c r="AB517" s="368"/>
      <c r="AC517" s="368"/>
      <c r="AD517" s="368"/>
      <c r="AE517" s="368"/>
      <c r="AF517" s="368"/>
      <c r="AG517" s="368"/>
      <c r="AH517" s="131"/>
      <c r="AI517" s="131"/>
      <c r="AJ517" s="130"/>
      <c r="AN517" s="98"/>
    </row>
    <row r="518" spans="1:40" s="93" customFormat="1">
      <c r="A518" s="117" t="s">
        <v>402</v>
      </c>
      <c r="B518" s="118" t="str">
        <f>IFERROR(VLOOKUP($C$3,$S$3:$AB$26,7,FALSE),"")</f>
        <v/>
      </c>
      <c r="C518" s="119" t="str">
        <f t="shared" si="1190"/>
        <v>zł/rok</v>
      </c>
      <c r="D518" s="368"/>
      <c r="E518" s="368"/>
      <c r="F518" s="368"/>
      <c r="G518" s="368"/>
      <c r="H518" s="368"/>
      <c r="I518" s="368"/>
      <c r="J518" s="368"/>
      <c r="K518" s="368"/>
      <c r="L518" s="368"/>
      <c r="M518" s="368"/>
      <c r="N518" s="368"/>
      <c r="O518" s="368"/>
      <c r="P518" s="368"/>
      <c r="Q518" s="368"/>
      <c r="R518" s="368"/>
      <c r="S518" s="368"/>
      <c r="T518" s="368"/>
      <c r="U518" s="368"/>
      <c r="V518" s="368"/>
      <c r="W518" s="368"/>
      <c r="X518" s="368"/>
      <c r="Y518" s="368"/>
      <c r="Z518" s="368"/>
      <c r="AA518" s="368"/>
      <c r="AB518" s="368"/>
      <c r="AC518" s="368"/>
      <c r="AD518" s="368"/>
      <c r="AE518" s="368"/>
      <c r="AF518" s="368"/>
      <c r="AG518" s="368"/>
      <c r="AH518" s="131"/>
      <c r="AI518" s="131"/>
      <c r="AJ518" s="130"/>
      <c r="AN518" s="98"/>
    </row>
    <row r="519" spans="1:40" s="93" customFormat="1">
      <c r="A519" s="117" t="s">
        <v>403</v>
      </c>
      <c r="B519" s="118" t="str">
        <f>IFERROR(VLOOKUP($C$3,$S$3:$AB$26,8,FALSE),"")</f>
        <v/>
      </c>
      <c r="C519" s="119" t="str">
        <f t="shared" si="1190"/>
        <v>zł/rok</v>
      </c>
      <c r="D519" s="368"/>
      <c r="E519" s="368"/>
      <c r="F519" s="368"/>
      <c r="G519" s="368"/>
      <c r="H519" s="368"/>
      <c r="I519" s="368"/>
      <c r="J519" s="368"/>
      <c r="K519" s="368"/>
      <c r="L519" s="368"/>
      <c r="M519" s="368"/>
      <c r="N519" s="368"/>
      <c r="O519" s="368"/>
      <c r="P519" s="368"/>
      <c r="Q519" s="368"/>
      <c r="R519" s="368"/>
      <c r="S519" s="368"/>
      <c r="T519" s="368"/>
      <c r="U519" s="368"/>
      <c r="V519" s="368"/>
      <c r="W519" s="368"/>
      <c r="X519" s="368"/>
      <c r="Y519" s="368"/>
      <c r="Z519" s="368"/>
      <c r="AA519" s="368"/>
      <c r="AB519" s="368"/>
      <c r="AC519" s="368"/>
      <c r="AD519" s="368"/>
      <c r="AE519" s="368"/>
      <c r="AF519" s="368"/>
      <c r="AG519" s="368"/>
      <c r="AH519" s="131"/>
      <c r="AI519" s="131"/>
      <c r="AJ519" s="130"/>
      <c r="AN519" s="98"/>
    </row>
    <row r="520" spans="1:40" s="93" customFormat="1">
      <c r="A520" s="117" t="s">
        <v>404</v>
      </c>
      <c r="B520" s="118" t="str">
        <f>IFERROR(VLOOKUP($C$3,$S$3:$AB$26,9,FALSE),"")</f>
        <v/>
      </c>
      <c r="C520" s="119" t="str">
        <f t="shared" si="1190"/>
        <v>zł/rok</v>
      </c>
      <c r="D520" s="368"/>
      <c r="E520" s="368"/>
      <c r="F520" s="368"/>
      <c r="G520" s="368"/>
      <c r="H520" s="368"/>
      <c r="I520" s="368"/>
      <c r="J520" s="368"/>
      <c r="K520" s="368"/>
      <c r="L520" s="368"/>
      <c r="M520" s="368"/>
      <c r="N520" s="368"/>
      <c r="O520" s="368"/>
      <c r="P520" s="368"/>
      <c r="Q520" s="368"/>
      <c r="R520" s="368"/>
      <c r="S520" s="368"/>
      <c r="T520" s="368"/>
      <c r="U520" s="368"/>
      <c r="V520" s="368"/>
      <c r="W520" s="368"/>
      <c r="X520" s="368"/>
      <c r="Y520" s="368"/>
      <c r="Z520" s="368"/>
      <c r="AA520" s="368"/>
      <c r="AB520" s="368"/>
      <c r="AC520" s="368"/>
      <c r="AD520" s="368"/>
      <c r="AE520" s="368"/>
      <c r="AF520" s="368"/>
      <c r="AG520" s="368"/>
      <c r="AH520" s="131"/>
      <c r="AI520" s="131"/>
      <c r="AJ520" s="130"/>
      <c r="AN520" s="98"/>
    </row>
    <row r="521" spans="1:40" s="93" customFormat="1">
      <c r="A521" s="117" t="s">
        <v>405</v>
      </c>
      <c r="B521" s="118" t="str">
        <f>IFERROR(VLOOKUP($C$3,$S$3:$AB$26,10,FALSE),"")</f>
        <v/>
      </c>
      <c r="C521" s="119" t="str">
        <f>IF(B521="Nie dotyczy","","EPC")</f>
        <v>EPC</v>
      </c>
      <c r="D521" s="368"/>
      <c r="E521" s="368"/>
      <c r="F521" s="368"/>
      <c r="G521" s="368"/>
      <c r="H521" s="368"/>
      <c r="I521" s="368"/>
      <c r="J521" s="368"/>
      <c r="K521" s="368"/>
      <c r="L521" s="368"/>
      <c r="M521" s="368"/>
      <c r="N521" s="368"/>
      <c r="O521" s="368"/>
      <c r="P521" s="368"/>
      <c r="Q521" s="368"/>
      <c r="R521" s="368"/>
      <c r="S521" s="368"/>
      <c r="T521" s="368"/>
      <c r="U521" s="368"/>
      <c r="V521" s="368"/>
      <c r="W521" s="368"/>
      <c r="X521" s="368"/>
      <c r="Y521" s="368"/>
      <c r="Z521" s="368"/>
      <c r="AA521" s="368"/>
      <c r="AB521" s="368"/>
      <c r="AC521" s="368"/>
      <c r="AD521" s="368"/>
      <c r="AE521" s="368"/>
      <c r="AF521" s="368"/>
      <c r="AG521" s="368"/>
      <c r="AH521" s="131"/>
      <c r="AI521" s="131"/>
      <c r="AJ521" s="130"/>
      <c r="AN521" s="98"/>
    </row>
    <row r="522" spans="1:40" s="93" customFormat="1">
      <c r="A522" s="117" t="s">
        <v>406</v>
      </c>
      <c r="B522" s="118" t="str">
        <f>IF(B521="Nie dotyczy","Nie dotyczy","Wynagrodzenia osób zatrudnionych na stworzonych miejscach pracy")</f>
        <v>Wynagrodzenia osób zatrudnionych na stworzonych miejscach pracy</v>
      </c>
      <c r="C522" s="119" t="str">
        <f t="shared" si="1190"/>
        <v>zł/rok</v>
      </c>
      <c r="D522" s="120" t="str">
        <f>IF(G$82="","",IF(D521="","",D521*12*D$45))</f>
        <v/>
      </c>
      <c r="E522" s="120" t="str">
        <f t="shared" ref="E522:AG522" si="1191">IF(H$82="","",IF(E521="","",E521*12*E$45))</f>
        <v/>
      </c>
      <c r="F522" s="120" t="str">
        <f t="shared" si="1191"/>
        <v/>
      </c>
      <c r="G522" s="120" t="str">
        <f t="shared" si="1191"/>
        <v/>
      </c>
      <c r="H522" s="120" t="str">
        <f t="shared" si="1191"/>
        <v/>
      </c>
      <c r="I522" s="120" t="str">
        <f t="shared" si="1191"/>
        <v/>
      </c>
      <c r="J522" s="120" t="str">
        <f t="shared" si="1191"/>
        <v/>
      </c>
      <c r="K522" s="120" t="str">
        <f t="shared" si="1191"/>
        <v/>
      </c>
      <c r="L522" s="120" t="str">
        <f t="shared" si="1191"/>
        <v/>
      </c>
      <c r="M522" s="120" t="str">
        <f t="shared" si="1191"/>
        <v/>
      </c>
      <c r="N522" s="120" t="str">
        <f t="shared" si="1191"/>
        <v/>
      </c>
      <c r="O522" s="120" t="str">
        <f t="shared" si="1191"/>
        <v/>
      </c>
      <c r="P522" s="120" t="str">
        <f t="shared" si="1191"/>
        <v/>
      </c>
      <c r="Q522" s="120" t="str">
        <f t="shared" si="1191"/>
        <v/>
      </c>
      <c r="R522" s="120" t="str">
        <f t="shared" si="1191"/>
        <v/>
      </c>
      <c r="S522" s="120" t="str">
        <f t="shared" si="1191"/>
        <v/>
      </c>
      <c r="T522" s="120" t="str">
        <f t="shared" si="1191"/>
        <v/>
      </c>
      <c r="U522" s="120" t="str">
        <f t="shared" si="1191"/>
        <v/>
      </c>
      <c r="V522" s="120" t="str">
        <f t="shared" si="1191"/>
        <v/>
      </c>
      <c r="W522" s="120" t="str">
        <f t="shared" si="1191"/>
        <v/>
      </c>
      <c r="X522" s="120" t="str">
        <f t="shared" si="1191"/>
        <v/>
      </c>
      <c r="Y522" s="120" t="str">
        <f t="shared" si="1191"/>
        <v/>
      </c>
      <c r="Z522" s="120" t="str">
        <f t="shared" si="1191"/>
        <v/>
      </c>
      <c r="AA522" s="120" t="str">
        <f t="shared" si="1191"/>
        <v/>
      </c>
      <c r="AB522" s="120" t="str">
        <f t="shared" si="1191"/>
        <v/>
      </c>
      <c r="AC522" s="120" t="str">
        <f t="shared" si="1191"/>
        <v/>
      </c>
      <c r="AD522" s="120" t="str">
        <f t="shared" si="1191"/>
        <v/>
      </c>
      <c r="AE522" s="120" t="str">
        <f t="shared" si="1191"/>
        <v/>
      </c>
      <c r="AF522" s="120" t="str">
        <f t="shared" si="1191"/>
        <v/>
      </c>
      <c r="AG522" s="120" t="str">
        <f t="shared" si="1191"/>
        <v/>
      </c>
      <c r="AH522" s="131"/>
      <c r="AI522" s="131"/>
      <c r="AJ522" s="130"/>
      <c r="AN522" s="98"/>
    </row>
    <row r="523" spans="1:40" s="458" customFormat="1">
      <c r="A523" s="52" t="s">
        <v>117</v>
      </c>
      <c r="B523" s="374" t="s">
        <v>389</v>
      </c>
      <c r="C523" s="191" t="s">
        <v>1</v>
      </c>
      <c r="D523" s="375" t="str">
        <f>IF(G$82="","",SUMIF($C$524:$C$525,"zł/rok",D$524:D$525))</f>
        <v/>
      </c>
      <c r="E523" s="375" t="str">
        <f t="shared" ref="E523:AG523" si="1192">IF(H$82="","",SUMIF($C$524:$C$525,"zł/rok",E$524:E$525))</f>
        <v/>
      </c>
      <c r="F523" s="375" t="str">
        <f t="shared" si="1192"/>
        <v/>
      </c>
      <c r="G523" s="375" t="str">
        <f t="shared" si="1192"/>
        <v/>
      </c>
      <c r="H523" s="375" t="str">
        <f t="shared" si="1192"/>
        <v/>
      </c>
      <c r="I523" s="375" t="str">
        <f t="shared" si="1192"/>
        <v/>
      </c>
      <c r="J523" s="375" t="str">
        <f t="shared" si="1192"/>
        <v/>
      </c>
      <c r="K523" s="375" t="str">
        <f t="shared" si="1192"/>
        <v/>
      </c>
      <c r="L523" s="375" t="str">
        <f t="shared" si="1192"/>
        <v/>
      </c>
      <c r="M523" s="375" t="str">
        <f t="shared" si="1192"/>
        <v/>
      </c>
      <c r="N523" s="375" t="str">
        <f t="shared" si="1192"/>
        <v/>
      </c>
      <c r="O523" s="375" t="str">
        <f t="shared" si="1192"/>
        <v/>
      </c>
      <c r="P523" s="375" t="str">
        <f t="shared" si="1192"/>
        <v/>
      </c>
      <c r="Q523" s="375" t="str">
        <f t="shared" si="1192"/>
        <v/>
      </c>
      <c r="R523" s="375" t="str">
        <f t="shared" si="1192"/>
        <v/>
      </c>
      <c r="S523" s="375" t="str">
        <f t="shared" si="1192"/>
        <v/>
      </c>
      <c r="T523" s="375" t="str">
        <f t="shared" si="1192"/>
        <v/>
      </c>
      <c r="U523" s="375" t="str">
        <f t="shared" si="1192"/>
        <v/>
      </c>
      <c r="V523" s="375" t="str">
        <f t="shared" si="1192"/>
        <v/>
      </c>
      <c r="W523" s="375" t="str">
        <f t="shared" si="1192"/>
        <v/>
      </c>
      <c r="X523" s="375" t="str">
        <f t="shared" si="1192"/>
        <v/>
      </c>
      <c r="Y523" s="375" t="str">
        <f t="shared" si="1192"/>
        <v/>
      </c>
      <c r="Z523" s="375" t="str">
        <f t="shared" si="1192"/>
        <v/>
      </c>
      <c r="AA523" s="375" t="str">
        <f t="shared" si="1192"/>
        <v/>
      </c>
      <c r="AB523" s="375" t="str">
        <f t="shared" si="1192"/>
        <v/>
      </c>
      <c r="AC523" s="375" t="str">
        <f t="shared" si="1192"/>
        <v/>
      </c>
      <c r="AD523" s="375" t="str">
        <f t="shared" si="1192"/>
        <v/>
      </c>
      <c r="AE523" s="375" t="str">
        <f t="shared" si="1192"/>
        <v/>
      </c>
      <c r="AF523" s="375" t="str">
        <f t="shared" si="1192"/>
        <v/>
      </c>
      <c r="AG523" s="375" t="str">
        <f t="shared" si="1192"/>
        <v/>
      </c>
      <c r="AH523" s="456"/>
      <c r="AI523" s="456"/>
      <c r="AJ523" s="457"/>
      <c r="AN523" s="459"/>
    </row>
    <row r="524" spans="1:40" s="93" customFormat="1" ht="33.75">
      <c r="A524" s="117" t="s">
        <v>407</v>
      </c>
      <c r="B524" s="118" t="str">
        <f>IFERROR(VLOOKUP($C$3,$S$3:$AD$26,11,FALSE),"")</f>
        <v/>
      </c>
      <c r="C524" s="119" t="str">
        <f t="shared" si="1190"/>
        <v>zł/rok</v>
      </c>
      <c r="D524" s="368"/>
      <c r="E524" s="368"/>
      <c r="F524" s="368"/>
      <c r="G524" s="368"/>
      <c r="H524" s="368"/>
      <c r="I524" s="368"/>
      <c r="J524" s="368"/>
      <c r="K524" s="368"/>
      <c r="L524" s="368"/>
      <c r="M524" s="368"/>
      <c r="N524" s="368"/>
      <c r="O524" s="368"/>
      <c r="P524" s="368"/>
      <c r="Q524" s="368"/>
      <c r="R524" s="368"/>
      <c r="S524" s="368"/>
      <c r="T524" s="368"/>
      <c r="U524" s="368"/>
      <c r="V524" s="368"/>
      <c r="W524" s="368"/>
      <c r="X524" s="368"/>
      <c r="Y524" s="368"/>
      <c r="Z524" s="368"/>
      <c r="AA524" s="368"/>
      <c r="AB524" s="368"/>
      <c r="AC524" s="368"/>
      <c r="AD524" s="368"/>
      <c r="AE524" s="368"/>
      <c r="AF524" s="368"/>
      <c r="AG524" s="368"/>
      <c r="AH524" s="131"/>
      <c r="AI524" s="131"/>
      <c r="AJ524" s="130"/>
      <c r="AN524" s="98"/>
    </row>
    <row r="525" spans="1:40" s="93" customFormat="1" ht="22.5">
      <c r="A525" s="117" t="s">
        <v>131</v>
      </c>
      <c r="B525" s="118" t="str">
        <f>IFERROR(VLOOKUP($C$3,$S$3:$AD$26,12,FALSE),"")</f>
        <v/>
      </c>
      <c r="C525" s="119" t="str">
        <f t="shared" si="1190"/>
        <v>zł/rok</v>
      </c>
      <c r="D525" s="368"/>
      <c r="E525" s="368"/>
      <c r="F525" s="368"/>
      <c r="G525" s="368"/>
      <c r="H525" s="368"/>
      <c r="I525" s="368"/>
      <c r="J525" s="368"/>
      <c r="K525" s="368"/>
      <c r="L525" s="368"/>
      <c r="M525" s="368"/>
      <c r="N525" s="368"/>
      <c r="O525" s="368"/>
      <c r="P525" s="368"/>
      <c r="Q525" s="368"/>
      <c r="R525" s="368"/>
      <c r="S525" s="368"/>
      <c r="T525" s="368"/>
      <c r="U525" s="368"/>
      <c r="V525" s="368"/>
      <c r="W525" s="368"/>
      <c r="X525" s="368"/>
      <c r="Y525" s="368"/>
      <c r="Z525" s="368"/>
      <c r="AA525" s="368"/>
      <c r="AB525" s="368"/>
      <c r="AC525" s="368"/>
      <c r="AD525" s="368"/>
      <c r="AE525" s="368"/>
      <c r="AF525" s="368"/>
      <c r="AG525" s="368"/>
      <c r="AH525" s="131"/>
      <c r="AI525" s="131"/>
      <c r="AJ525" s="130"/>
      <c r="AN525" s="98"/>
    </row>
    <row r="526" spans="1:40" s="458" customFormat="1">
      <c r="A526" s="52" t="s">
        <v>176</v>
      </c>
      <c r="B526" s="374" t="s">
        <v>48</v>
      </c>
      <c r="C526" s="191" t="s">
        <v>1</v>
      </c>
      <c r="D526" s="375" t="str">
        <f t="shared" ref="D526:AG526" si="1193">IF(G$82="","",SUM(D$502,D$513)-SUM(D$523))</f>
        <v/>
      </c>
      <c r="E526" s="375" t="str">
        <f t="shared" si="1193"/>
        <v/>
      </c>
      <c r="F526" s="375" t="str">
        <f t="shared" si="1193"/>
        <v/>
      </c>
      <c r="G526" s="375" t="str">
        <f t="shared" si="1193"/>
        <v/>
      </c>
      <c r="H526" s="375" t="str">
        <f t="shared" si="1193"/>
        <v/>
      </c>
      <c r="I526" s="375" t="str">
        <f t="shared" si="1193"/>
        <v/>
      </c>
      <c r="J526" s="375" t="str">
        <f t="shared" si="1193"/>
        <v/>
      </c>
      <c r="K526" s="375" t="str">
        <f t="shared" si="1193"/>
        <v/>
      </c>
      <c r="L526" s="375" t="str">
        <f t="shared" si="1193"/>
        <v/>
      </c>
      <c r="M526" s="375" t="str">
        <f t="shared" si="1193"/>
        <v/>
      </c>
      <c r="N526" s="375" t="str">
        <f t="shared" si="1193"/>
        <v/>
      </c>
      <c r="O526" s="375" t="str">
        <f t="shared" si="1193"/>
        <v/>
      </c>
      <c r="P526" s="375" t="str">
        <f t="shared" si="1193"/>
        <v/>
      </c>
      <c r="Q526" s="375" t="str">
        <f t="shared" si="1193"/>
        <v/>
      </c>
      <c r="R526" s="375" t="str">
        <f t="shared" si="1193"/>
        <v/>
      </c>
      <c r="S526" s="375" t="str">
        <f t="shared" si="1193"/>
        <v/>
      </c>
      <c r="T526" s="375" t="str">
        <f t="shared" si="1193"/>
        <v/>
      </c>
      <c r="U526" s="375" t="str">
        <f t="shared" si="1193"/>
        <v/>
      </c>
      <c r="V526" s="375" t="str">
        <f t="shared" si="1193"/>
        <v/>
      </c>
      <c r="W526" s="375" t="str">
        <f t="shared" si="1193"/>
        <v/>
      </c>
      <c r="X526" s="375" t="str">
        <f t="shared" si="1193"/>
        <v/>
      </c>
      <c r="Y526" s="375" t="str">
        <f t="shared" si="1193"/>
        <v/>
      </c>
      <c r="Z526" s="375" t="str">
        <f t="shared" si="1193"/>
        <v/>
      </c>
      <c r="AA526" s="375" t="str">
        <f t="shared" si="1193"/>
        <v/>
      </c>
      <c r="AB526" s="375" t="str">
        <f t="shared" si="1193"/>
        <v/>
      </c>
      <c r="AC526" s="375" t="str">
        <f t="shared" si="1193"/>
        <v/>
      </c>
      <c r="AD526" s="375" t="str">
        <f t="shared" si="1193"/>
        <v/>
      </c>
      <c r="AE526" s="375" t="str">
        <f t="shared" si="1193"/>
        <v/>
      </c>
      <c r="AF526" s="375" t="str">
        <f t="shared" si="1193"/>
        <v/>
      </c>
      <c r="AG526" s="375" t="str">
        <f t="shared" si="1193"/>
        <v/>
      </c>
      <c r="AH526" s="456"/>
      <c r="AI526" s="456"/>
      <c r="AJ526" s="457"/>
      <c r="AN526" s="459"/>
    </row>
    <row r="527" spans="1:40" s="93" customFormat="1">
      <c r="A527" s="94" t="s">
        <v>387</v>
      </c>
      <c r="B527" s="95" t="s">
        <v>45</v>
      </c>
      <c r="C527" s="404" t="s">
        <v>4</v>
      </c>
      <c r="D527" s="460" t="str">
        <f>IF(G$82="","",1/(1+$D$33)^D$73)</f>
        <v/>
      </c>
      <c r="E527" s="460" t="str">
        <f t="shared" ref="E527:AG527" si="1194">IF(H$82="","",1/(1+$D$33)^E$73)</f>
        <v/>
      </c>
      <c r="F527" s="460" t="str">
        <f t="shared" si="1194"/>
        <v/>
      </c>
      <c r="G527" s="460" t="str">
        <f t="shared" si="1194"/>
        <v/>
      </c>
      <c r="H527" s="460" t="str">
        <f t="shared" si="1194"/>
        <v/>
      </c>
      <c r="I527" s="460" t="str">
        <f t="shared" si="1194"/>
        <v/>
      </c>
      <c r="J527" s="460" t="str">
        <f t="shared" si="1194"/>
        <v/>
      </c>
      <c r="K527" s="460" t="str">
        <f t="shared" si="1194"/>
        <v/>
      </c>
      <c r="L527" s="460" t="str">
        <f t="shared" si="1194"/>
        <v/>
      </c>
      <c r="M527" s="460" t="str">
        <f t="shared" si="1194"/>
        <v/>
      </c>
      <c r="N527" s="460" t="str">
        <f t="shared" si="1194"/>
        <v/>
      </c>
      <c r="O527" s="460" t="str">
        <f t="shared" si="1194"/>
        <v/>
      </c>
      <c r="P527" s="460" t="str">
        <f t="shared" si="1194"/>
        <v/>
      </c>
      <c r="Q527" s="460" t="str">
        <f t="shared" si="1194"/>
        <v/>
      </c>
      <c r="R527" s="460" t="str">
        <f t="shared" si="1194"/>
        <v/>
      </c>
      <c r="S527" s="460" t="str">
        <f t="shared" si="1194"/>
        <v/>
      </c>
      <c r="T527" s="460" t="str">
        <f t="shared" si="1194"/>
        <v/>
      </c>
      <c r="U527" s="460" t="str">
        <f t="shared" si="1194"/>
        <v/>
      </c>
      <c r="V527" s="460" t="str">
        <f t="shared" si="1194"/>
        <v/>
      </c>
      <c r="W527" s="460" t="str">
        <f t="shared" si="1194"/>
        <v/>
      </c>
      <c r="X527" s="460" t="str">
        <f t="shared" si="1194"/>
        <v/>
      </c>
      <c r="Y527" s="460" t="str">
        <f t="shared" si="1194"/>
        <v/>
      </c>
      <c r="Z527" s="460" t="str">
        <f t="shared" si="1194"/>
        <v/>
      </c>
      <c r="AA527" s="460" t="str">
        <f t="shared" si="1194"/>
        <v/>
      </c>
      <c r="AB527" s="460" t="str">
        <f t="shared" si="1194"/>
        <v/>
      </c>
      <c r="AC527" s="460" t="str">
        <f t="shared" si="1194"/>
        <v/>
      </c>
      <c r="AD527" s="460" t="str">
        <f t="shared" si="1194"/>
        <v/>
      </c>
      <c r="AE527" s="460" t="str">
        <f t="shared" si="1194"/>
        <v/>
      </c>
      <c r="AF527" s="460" t="str">
        <f t="shared" si="1194"/>
        <v/>
      </c>
      <c r="AG527" s="460" t="str">
        <f t="shared" si="1194"/>
        <v/>
      </c>
      <c r="AH527" s="131"/>
      <c r="AI527" s="131"/>
      <c r="AJ527" s="130"/>
      <c r="AN527" s="98"/>
    </row>
    <row r="528" spans="1:40" s="458" customFormat="1">
      <c r="A528" s="52" t="s">
        <v>388</v>
      </c>
      <c r="B528" s="374" t="s">
        <v>46</v>
      </c>
      <c r="C528" s="191" t="s">
        <v>1</v>
      </c>
      <c r="D528" s="375" t="str">
        <f>IF(G$82="","",D526*D527)</f>
        <v/>
      </c>
      <c r="E528" s="375" t="str">
        <f t="shared" ref="E528:AG528" si="1195">IF(H$82="","",E526*E527)</f>
        <v/>
      </c>
      <c r="F528" s="375" t="str">
        <f t="shared" si="1195"/>
        <v/>
      </c>
      <c r="G528" s="375" t="str">
        <f t="shared" si="1195"/>
        <v/>
      </c>
      <c r="H528" s="375" t="str">
        <f t="shared" si="1195"/>
        <v/>
      </c>
      <c r="I528" s="375" t="str">
        <f t="shared" si="1195"/>
        <v/>
      </c>
      <c r="J528" s="375" t="str">
        <f t="shared" si="1195"/>
        <v/>
      </c>
      <c r="K528" s="375" t="str">
        <f t="shared" si="1195"/>
        <v/>
      </c>
      <c r="L528" s="375" t="str">
        <f t="shared" si="1195"/>
        <v/>
      </c>
      <c r="M528" s="375" t="str">
        <f t="shared" si="1195"/>
        <v/>
      </c>
      <c r="N528" s="375" t="str">
        <f t="shared" si="1195"/>
        <v/>
      </c>
      <c r="O528" s="375" t="str">
        <f t="shared" si="1195"/>
        <v/>
      </c>
      <c r="P528" s="375" t="str">
        <f t="shared" si="1195"/>
        <v/>
      </c>
      <c r="Q528" s="375" t="str">
        <f t="shared" si="1195"/>
        <v/>
      </c>
      <c r="R528" s="375" t="str">
        <f t="shared" si="1195"/>
        <v/>
      </c>
      <c r="S528" s="375" t="str">
        <f t="shared" si="1195"/>
        <v/>
      </c>
      <c r="T528" s="375" t="str">
        <f t="shared" si="1195"/>
        <v/>
      </c>
      <c r="U528" s="375" t="str">
        <f t="shared" si="1195"/>
        <v/>
      </c>
      <c r="V528" s="375" t="str">
        <f t="shared" si="1195"/>
        <v/>
      </c>
      <c r="W528" s="375" t="str">
        <f t="shared" si="1195"/>
        <v/>
      </c>
      <c r="X528" s="375" t="str">
        <f t="shared" si="1195"/>
        <v/>
      </c>
      <c r="Y528" s="375" t="str">
        <f t="shared" si="1195"/>
        <v/>
      </c>
      <c r="Z528" s="375" t="str">
        <f t="shared" si="1195"/>
        <v/>
      </c>
      <c r="AA528" s="375" t="str">
        <f t="shared" si="1195"/>
        <v/>
      </c>
      <c r="AB528" s="375" t="str">
        <f t="shared" si="1195"/>
        <v/>
      </c>
      <c r="AC528" s="375" t="str">
        <f t="shared" si="1195"/>
        <v/>
      </c>
      <c r="AD528" s="375" t="str">
        <f t="shared" si="1195"/>
        <v/>
      </c>
      <c r="AE528" s="375" t="str">
        <f t="shared" si="1195"/>
        <v/>
      </c>
      <c r="AF528" s="375" t="str">
        <f t="shared" si="1195"/>
        <v/>
      </c>
      <c r="AG528" s="375" t="str">
        <f t="shared" si="1195"/>
        <v/>
      </c>
      <c r="AH528" s="456"/>
      <c r="AI528" s="456"/>
      <c r="AJ528" s="457"/>
      <c r="AN528" s="459"/>
    </row>
    <row r="529" spans="1:40" s="93" customFormat="1">
      <c r="A529" s="376" t="s">
        <v>408</v>
      </c>
      <c r="B529" s="401" t="s">
        <v>47</v>
      </c>
      <c r="C529" s="188" t="s">
        <v>3</v>
      </c>
      <c r="D529" s="377">
        <f>SUM(D$528:AG$528)</f>
        <v>0</v>
      </c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  <c r="AA529" s="131"/>
      <c r="AB529" s="131"/>
      <c r="AC529" s="131"/>
      <c r="AD529" s="131"/>
      <c r="AE529" s="131"/>
      <c r="AF529" s="131"/>
      <c r="AG529" s="131"/>
      <c r="AH529" s="131"/>
      <c r="AI529" s="131"/>
      <c r="AJ529" s="130"/>
      <c r="AN529" s="98"/>
    </row>
    <row r="530" spans="1:40" s="93" customFormat="1">
      <c r="A530" s="376" t="s">
        <v>409</v>
      </c>
      <c r="B530" s="401" t="s">
        <v>411</v>
      </c>
      <c r="C530" s="188" t="s">
        <v>4</v>
      </c>
      <c r="D530" s="513" t="str">
        <f>IFERROR(IRR(D$526:AG$526,$D$33),"Brak wyniku")</f>
        <v>Brak wyniku</v>
      </c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  <c r="AA530" s="131"/>
      <c r="AB530" s="131"/>
      <c r="AC530" s="131"/>
      <c r="AD530" s="131"/>
      <c r="AE530" s="131"/>
      <c r="AF530" s="131"/>
      <c r="AG530" s="131"/>
      <c r="AH530" s="131"/>
      <c r="AI530" s="131"/>
      <c r="AJ530" s="130"/>
      <c r="AN530" s="98"/>
    </row>
    <row r="531" spans="1:40" s="59" customFormat="1" ht="19.5" customHeight="1">
      <c r="A531" s="58"/>
      <c r="B531" s="59" t="s">
        <v>412</v>
      </c>
    </row>
    <row r="532" spans="1:40" s="9" customFormat="1">
      <c r="A532" s="470" t="s">
        <v>11</v>
      </c>
      <c r="B532" s="472" t="s">
        <v>2</v>
      </c>
      <c r="C532" s="468" t="s">
        <v>0</v>
      </c>
      <c r="D532" s="41" t="str">
        <f t="shared" ref="D532" si="1196">IF(G$82="","",G$82)</f>
        <v/>
      </c>
      <c r="E532" s="41" t="str">
        <f t="shared" ref="E532" si="1197">IF(H$82="","",H$82)</f>
        <v/>
      </c>
      <c r="F532" s="41" t="str">
        <f t="shared" ref="F532" si="1198">IF(I$82="","",I$82)</f>
        <v/>
      </c>
      <c r="G532" s="41" t="str">
        <f t="shared" ref="G532" si="1199">IF(J$82="","",J$82)</f>
        <v/>
      </c>
      <c r="H532" s="41" t="str">
        <f t="shared" ref="H532" si="1200">IF(K$82="","",K$82)</f>
        <v/>
      </c>
      <c r="I532" s="41" t="str">
        <f t="shared" ref="I532" si="1201">IF(L$82="","",L$82)</f>
        <v/>
      </c>
      <c r="J532" s="41" t="str">
        <f t="shared" ref="J532" si="1202">IF(M$82="","",M$82)</f>
        <v/>
      </c>
      <c r="K532" s="41" t="str">
        <f t="shared" ref="K532" si="1203">IF(N$82="","",N$82)</f>
        <v/>
      </c>
      <c r="L532" s="41" t="str">
        <f t="shared" ref="L532" si="1204">IF(O$82="","",O$82)</f>
        <v/>
      </c>
      <c r="M532" s="41" t="str">
        <f t="shared" ref="M532" si="1205">IF(P$82="","",P$82)</f>
        <v/>
      </c>
      <c r="N532" s="41" t="str">
        <f t="shared" ref="N532" si="1206">IF(Q$82="","",Q$82)</f>
        <v/>
      </c>
      <c r="O532" s="41" t="str">
        <f t="shared" ref="O532" si="1207">IF(R$82="","",R$82)</f>
        <v/>
      </c>
      <c r="P532" s="41" t="str">
        <f t="shared" ref="P532" si="1208">IF(S$82="","",S$82)</f>
        <v/>
      </c>
      <c r="Q532" s="41" t="str">
        <f t="shared" ref="Q532" si="1209">IF(T$82="","",T$82)</f>
        <v/>
      </c>
      <c r="R532" s="41" t="str">
        <f t="shared" ref="R532" si="1210">IF(U$82="","",U$82)</f>
        <v/>
      </c>
      <c r="S532" s="41" t="str">
        <f t="shared" ref="S532" si="1211">IF(V$82="","",V$82)</f>
        <v/>
      </c>
      <c r="T532" s="41" t="str">
        <f t="shared" ref="T532" si="1212">IF(W$82="","",W$82)</f>
        <v/>
      </c>
      <c r="U532" s="41" t="str">
        <f t="shared" ref="U532" si="1213">IF(X$82="","",X$82)</f>
        <v/>
      </c>
      <c r="V532" s="41" t="str">
        <f t="shared" ref="V532" si="1214">IF(Y$82="","",Y$82)</f>
        <v/>
      </c>
      <c r="W532" s="41" t="str">
        <f t="shared" ref="W532" si="1215">IF(Z$82="","",Z$82)</f>
        <v/>
      </c>
      <c r="X532" s="41" t="str">
        <f t="shared" ref="X532" si="1216">IF(AA$82="","",AA$82)</f>
        <v/>
      </c>
      <c r="Y532" s="41" t="str">
        <f t="shared" ref="Y532" si="1217">IF(AB$82="","",AB$82)</f>
        <v/>
      </c>
      <c r="Z532" s="41" t="str">
        <f t="shared" ref="Z532" si="1218">IF(AC$82="","",AC$82)</f>
        <v/>
      </c>
      <c r="AA532" s="41" t="str">
        <f t="shared" ref="AA532" si="1219">IF(AD$82="","",AD$82)</f>
        <v/>
      </c>
      <c r="AB532" s="41" t="str">
        <f t="shared" ref="AB532" si="1220">IF(AE$82="","",AE$82)</f>
        <v/>
      </c>
      <c r="AC532" s="41" t="str">
        <f t="shared" ref="AC532" si="1221">IF(AF$82="","",AF$82)</f>
        <v/>
      </c>
      <c r="AD532" s="41" t="str">
        <f t="shared" ref="AD532" si="1222">IF(AG$82="","",AG$82)</f>
        <v/>
      </c>
      <c r="AE532" s="41" t="str">
        <f t="shared" ref="AE532" si="1223">IF(AH$82="","",AH$82)</f>
        <v/>
      </c>
      <c r="AF532" s="41" t="str">
        <f t="shared" ref="AF532" si="1224">IF(AI$82="","",AI$82)</f>
        <v/>
      </c>
      <c r="AG532" s="41" t="str">
        <f t="shared" ref="AG532" si="1225">IF(AJ$82="","",AJ$82)</f>
        <v/>
      </c>
    </row>
    <row r="533" spans="1:40" s="9" customFormat="1">
      <c r="A533" s="471"/>
      <c r="B533" s="473"/>
      <c r="C533" s="474"/>
      <c r="D533" s="38" t="str">
        <f t="shared" ref="D533" si="1226">IF(G$83="","",G$83)</f>
        <v/>
      </c>
      <c r="E533" s="38" t="str">
        <f t="shared" ref="E533" si="1227">IF(H$83="","",H$83)</f>
        <v/>
      </c>
      <c r="F533" s="38" t="str">
        <f t="shared" ref="F533" si="1228">IF(I$83="","",I$83)</f>
        <v/>
      </c>
      <c r="G533" s="38" t="str">
        <f t="shared" ref="G533" si="1229">IF(J$83="","",J$83)</f>
        <v/>
      </c>
      <c r="H533" s="38" t="str">
        <f t="shared" ref="H533" si="1230">IF(K$83="","",K$83)</f>
        <v/>
      </c>
      <c r="I533" s="38" t="str">
        <f t="shared" ref="I533" si="1231">IF(L$83="","",L$83)</f>
        <v/>
      </c>
      <c r="J533" s="38" t="str">
        <f t="shared" ref="J533" si="1232">IF(M$83="","",M$83)</f>
        <v/>
      </c>
      <c r="K533" s="38" t="str">
        <f t="shared" ref="K533" si="1233">IF(N$83="","",N$83)</f>
        <v/>
      </c>
      <c r="L533" s="38" t="str">
        <f t="shared" ref="L533" si="1234">IF(O$83="","",O$83)</f>
        <v/>
      </c>
      <c r="M533" s="38" t="str">
        <f t="shared" ref="M533" si="1235">IF(P$83="","",P$83)</f>
        <v/>
      </c>
      <c r="N533" s="38" t="str">
        <f t="shared" ref="N533" si="1236">IF(Q$83="","",Q$83)</f>
        <v/>
      </c>
      <c r="O533" s="38" t="str">
        <f t="shared" ref="O533" si="1237">IF(R$83="","",R$83)</f>
        <v/>
      </c>
      <c r="P533" s="38" t="str">
        <f t="shared" ref="P533" si="1238">IF(S$83="","",S$83)</f>
        <v/>
      </c>
      <c r="Q533" s="38" t="str">
        <f t="shared" ref="Q533" si="1239">IF(T$83="","",T$83)</f>
        <v/>
      </c>
      <c r="R533" s="38" t="str">
        <f t="shared" ref="R533" si="1240">IF(U$83="","",U$83)</f>
        <v/>
      </c>
      <c r="S533" s="38" t="str">
        <f t="shared" ref="S533" si="1241">IF(V$83="","",V$83)</f>
        <v/>
      </c>
      <c r="T533" s="38" t="str">
        <f t="shared" ref="T533" si="1242">IF(W$83="","",W$83)</f>
        <v/>
      </c>
      <c r="U533" s="38" t="str">
        <f t="shared" ref="U533" si="1243">IF(X$83="","",X$83)</f>
        <v/>
      </c>
      <c r="V533" s="38" t="str">
        <f t="shared" ref="V533" si="1244">IF(Y$83="","",Y$83)</f>
        <v/>
      </c>
      <c r="W533" s="38" t="str">
        <f t="shared" ref="W533" si="1245">IF(Z$83="","",Z$83)</f>
        <v/>
      </c>
      <c r="X533" s="38" t="str">
        <f t="shared" ref="X533" si="1246">IF(AA$83="","",AA$83)</f>
        <v/>
      </c>
      <c r="Y533" s="38" t="str">
        <f t="shared" ref="Y533" si="1247">IF(AB$83="","",AB$83)</f>
        <v/>
      </c>
      <c r="Z533" s="38" t="str">
        <f t="shared" ref="Z533" si="1248">IF(AC$83="","",AC$83)</f>
        <v/>
      </c>
      <c r="AA533" s="38" t="str">
        <f t="shared" ref="AA533" si="1249">IF(AD$83="","",AD$83)</f>
        <v/>
      </c>
      <c r="AB533" s="38" t="str">
        <f t="shared" ref="AB533" si="1250">IF(AE$83="","",AE$83)</f>
        <v/>
      </c>
      <c r="AC533" s="38" t="str">
        <f t="shared" ref="AC533" si="1251">IF(AF$83="","",AF$83)</f>
        <v/>
      </c>
      <c r="AD533" s="38" t="str">
        <f t="shared" ref="AD533" si="1252">IF(AG$83="","",AG$83)</f>
        <v/>
      </c>
      <c r="AE533" s="38" t="str">
        <f t="shared" ref="AE533" si="1253">IF(AH$83="","",AH$83)</f>
        <v/>
      </c>
      <c r="AF533" s="38" t="str">
        <f t="shared" ref="AF533" si="1254">IF(AI$83="","",AI$83)</f>
        <v/>
      </c>
      <c r="AG533" s="38" t="str">
        <f t="shared" ref="AG533" si="1255">IF(AJ$83="","",AJ$83)</f>
        <v/>
      </c>
    </row>
    <row r="534" spans="1:40">
      <c r="A534" s="44" t="s">
        <v>119</v>
      </c>
      <c r="B534" s="80" t="s">
        <v>413</v>
      </c>
      <c r="C534" s="39" t="s">
        <v>1</v>
      </c>
      <c r="D534" s="80" t="str">
        <f>IF(G$82="","",SUM(D$503:D$504,D$513))</f>
        <v/>
      </c>
      <c r="E534" s="80" t="str">
        <f t="shared" ref="E534:AG534" si="1256">IF(H$82="","",SUM(E$503:E$504,E$513))</f>
        <v/>
      </c>
      <c r="F534" s="80" t="str">
        <f t="shared" si="1256"/>
        <v/>
      </c>
      <c r="G534" s="80" t="str">
        <f t="shared" si="1256"/>
        <v/>
      </c>
      <c r="H534" s="80" t="str">
        <f t="shared" si="1256"/>
        <v/>
      </c>
      <c r="I534" s="80" t="str">
        <f t="shared" si="1256"/>
        <v/>
      </c>
      <c r="J534" s="80" t="str">
        <f t="shared" si="1256"/>
        <v/>
      </c>
      <c r="K534" s="80" t="str">
        <f t="shared" si="1256"/>
        <v/>
      </c>
      <c r="L534" s="80" t="str">
        <f t="shared" si="1256"/>
        <v/>
      </c>
      <c r="M534" s="80" t="str">
        <f t="shared" si="1256"/>
        <v/>
      </c>
      <c r="N534" s="80" t="str">
        <f t="shared" si="1256"/>
        <v/>
      </c>
      <c r="O534" s="80" t="str">
        <f t="shared" si="1256"/>
        <v/>
      </c>
      <c r="P534" s="80" t="str">
        <f t="shared" si="1256"/>
        <v/>
      </c>
      <c r="Q534" s="80" t="str">
        <f t="shared" si="1256"/>
        <v/>
      </c>
      <c r="R534" s="80" t="str">
        <f t="shared" si="1256"/>
        <v/>
      </c>
      <c r="S534" s="80" t="str">
        <f t="shared" si="1256"/>
        <v/>
      </c>
      <c r="T534" s="80" t="str">
        <f t="shared" si="1256"/>
        <v/>
      </c>
      <c r="U534" s="80" t="str">
        <f t="shared" si="1256"/>
        <v/>
      </c>
      <c r="V534" s="80" t="str">
        <f t="shared" si="1256"/>
        <v/>
      </c>
      <c r="W534" s="80" t="str">
        <f t="shared" si="1256"/>
        <v/>
      </c>
      <c r="X534" s="80" t="str">
        <f t="shared" si="1256"/>
        <v/>
      </c>
      <c r="Y534" s="80" t="str">
        <f t="shared" si="1256"/>
        <v/>
      </c>
      <c r="Z534" s="80" t="str">
        <f t="shared" si="1256"/>
        <v/>
      </c>
      <c r="AA534" s="80" t="str">
        <f t="shared" si="1256"/>
        <v/>
      </c>
      <c r="AB534" s="80" t="str">
        <f t="shared" si="1256"/>
        <v/>
      </c>
      <c r="AC534" s="80" t="str">
        <f t="shared" si="1256"/>
        <v/>
      </c>
      <c r="AD534" s="80" t="str">
        <f t="shared" si="1256"/>
        <v/>
      </c>
      <c r="AE534" s="80" t="str">
        <f t="shared" si="1256"/>
        <v/>
      </c>
      <c r="AF534" s="80" t="str">
        <f t="shared" si="1256"/>
        <v/>
      </c>
      <c r="AG534" s="80" t="str">
        <f t="shared" si="1256"/>
        <v/>
      </c>
    </row>
    <row r="535" spans="1:40">
      <c r="A535" s="46" t="s">
        <v>154</v>
      </c>
      <c r="B535" s="26" t="s">
        <v>414</v>
      </c>
      <c r="C535" s="180" t="s">
        <v>1</v>
      </c>
      <c r="D535" s="26" t="str">
        <f t="shared" ref="D535:AG535" si="1257">IF(G$82="","",SUM(D$505:D$508,D$523))</f>
        <v/>
      </c>
      <c r="E535" s="26" t="str">
        <f t="shared" si="1257"/>
        <v/>
      </c>
      <c r="F535" s="26" t="str">
        <f t="shared" si="1257"/>
        <v/>
      </c>
      <c r="G535" s="26" t="str">
        <f t="shared" si="1257"/>
        <v/>
      </c>
      <c r="H535" s="26" t="str">
        <f t="shared" si="1257"/>
        <v/>
      </c>
      <c r="I535" s="26" t="str">
        <f t="shared" si="1257"/>
        <v/>
      </c>
      <c r="J535" s="26" t="str">
        <f t="shared" si="1257"/>
        <v/>
      </c>
      <c r="K535" s="26" t="str">
        <f t="shared" si="1257"/>
        <v/>
      </c>
      <c r="L535" s="26" t="str">
        <f t="shared" si="1257"/>
        <v/>
      </c>
      <c r="M535" s="26" t="str">
        <f t="shared" si="1257"/>
        <v/>
      </c>
      <c r="N535" s="26" t="str">
        <f t="shared" si="1257"/>
        <v/>
      </c>
      <c r="O535" s="26" t="str">
        <f t="shared" si="1257"/>
        <v/>
      </c>
      <c r="P535" s="26" t="str">
        <f t="shared" si="1257"/>
        <v/>
      </c>
      <c r="Q535" s="26" t="str">
        <f t="shared" si="1257"/>
        <v/>
      </c>
      <c r="R535" s="26" t="str">
        <f t="shared" si="1257"/>
        <v/>
      </c>
      <c r="S535" s="26" t="str">
        <f t="shared" si="1257"/>
        <v/>
      </c>
      <c r="T535" s="26" t="str">
        <f t="shared" si="1257"/>
        <v/>
      </c>
      <c r="U535" s="26" t="str">
        <f t="shared" si="1257"/>
        <v/>
      </c>
      <c r="V535" s="26" t="str">
        <f t="shared" si="1257"/>
        <v/>
      </c>
      <c r="W535" s="26" t="str">
        <f t="shared" si="1257"/>
        <v/>
      </c>
      <c r="X535" s="26" t="str">
        <f t="shared" si="1257"/>
        <v/>
      </c>
      <c r="Y535" s="26" t="str">
        <f t="shared" si="1257"/>
        <v/>
      </c>
      <c r="Z535" s="26" t="str">
        <f t="shared" si="1257"/>
        <v/>
      </c>
      <c r="AA535" s="26" t="str">
        <f t="shared" si="1257"/>
        <v/>
      </c>
      <c r="AB535" s="26" t="str">
        <f t="shared" si="1257"/>
        <v/>
      </c>
      <c r="AC535" s="26" t="str">
        <f t="shared" si="1257"/>
        <v/>
      </c>
      <c r="AD535" s="26" t="str">
        <f t="shared" si="1257"/>
        <v/>
      </c>
      <c r="AE535" s="26" t="str">
        <f t="shared" si="1257"/>
        <v/>
      </c>
      <c r="AF535" s="26" t="str">
        <f t="shared" si="1257"/>
        <v/>
      </c>
      <c r="AG535" s="26" t="str">
        <f t="shared" si="1257"/>
        <v/>
      </c>
    </row>
    <row r="536" spans="1:40">
      <c r="A536" s="438" t="s">
        <v>115</v>
      </c>
      <c r="B536" s="439" t="s">
        <v>49</v>
      </c>
      <c r="C536" s="440" t="s">
        <v>1</v>
      </c>
      <c r="D536" s="439" t="str">
        <f t="shared" ref="D536:AG536" si="1258">IF(G$82="","",D$534*D$527)</f>
        <v/>
      </c>
      <c r="E536" s="439" t="str">
        <f t="shared" si="1258"/>
        <v/>
      </c>
      <c r="F536" s="439" t="str">
        <f t="shared" si="1258"/>
        <v/>
      </c>
      <c r="G536" s="439" t="str">
        <f t="shared" si="1258"/>
        <v/>
      </c>
      <c r="H536" s="439" t="str">
        <f t="shared" si="1258"/>
        <v/>
      </c>
      <c r="I536" s="439" t="str">
        <f t="shared" si="1258"/>
        <v/>
      </c>
      <c r="J536" s="439" t="str">
        <f t="shared" si="1258"/>
        <v/>
      </c>
      <c r="K536" s="439" t="str">
        <f t="shared" si="1258"/>
        <v/>
      </c>
      <c r="L536" s="439" t="str">
        <f t="shared" si="1258"/>
        <v/>
      </c>
      <c r="M536" s="439" t="str">
        <f t="shared" si="1258"/>
        <v/>
      </c>
      <c r="N536" s="439" t="str">
        <f t="shared" si="1258"/>
        <v/>
      </c>
      <c r="O536" s="439" t="str">
        <f t="shared" si="1258"/>
        <v/>
      </c>
      <c r="P536" s="439" t="str">
        <f t="shared" si="1258"/>
        <v/>
      </c>
      <c r="Q536" s="439" t="str">
        <f t="shared" si="1258"/>
        <v/>
      </c>
      <c r="R536" s="439" t="str">
        <f t="shared" si="1258"/>
        <v/>
      </c>
      <c r="S536" s="439" t="str">
        <f t="shared" si="1258"/>
        <v/>
      </c>
      <c r="T536" s="439" t="str">
        <f t="shared" si="1258"/>
        <v/>
      </c>
      <c r="U536" s="439" t="str">
        <f t="shared" si="1258"/>
        <v/>
      </c>
      <c r="V536" s="439" t="str">
        <f t="shared" si="1258"/>
        <v/>
      </c>
      <c r="W536" s="439" t="str">
        <f t="shared" si="1258"/>
        <v/>
      </c>
      <c r="X536" s="439" t="str">
        <f t="shared" si="1258"/>
        <v/>
      </c>
      <c r="Y536" s="439" t="str">
        <f t="shared" si="1258"/>
        <v/>
      </c>
      <c r="Z536" s="439" t="str">
        <f t="shared" si="1258"/>
        <v/>
      </c>
      <c r="AA536" s="439" t="str">
        <f t="shared" si="1258"/>
        <v/>
      </c>
      <c r="AB536" s="439" t="str">
        <f t="shared" si="1258"/>
        <v/>
      </c>
      <c r="AC536" s="439" t="str">
        <f t="shared" si="1258"/>
        <v/>
      </c>
      <c r="AD536" s="439" t="str">
        <f t="shared" si="1258"/>
        <v/>
      </c>
      <c r="AE536" s="439" t="str">
        <f t="shared" si="1258"/>
        <v/>
      </c>
      <c r="AF536" s="439" t="str">
        <f t="shared" si="1258"/>
        <v/>
      </c>
      <c r="AG536" s="439" t="str">
        <f t="shared" si="1258"/>
        <v/>
      </c>
    </row>
    <row r="537" spans="1:40">
      <c r="A537" s="171" t="s">
        <v>116</v>
      </c>
      <c r="B537" s="100" t="s">
        <v>50</v>
      </c>
      <c r="C537" s="172" t="s">
        <v>1</v>
      </c>
      <c r="D537" s="100" t="str">
        <f t="shared" ref="D537:AG537" si="1259">IF(G$82="","",D$535*D$527)</f>
        <v/>
      </c>
      <c r="E537" s="100" t="str">
        <f t="shared" si="1259"/>
        <v/>
      </c>
      <c r="F537" s="100" t="str">
        <f t="shared" si="1259"/>
        <v/>
      </c>
      <c r="G537" s="100" t="str">
        <f t="shared" si="1259"/>
        <v/>
      </c>
      <c r="H537" s="100" t="str">
        <f t="shared" si="1259"/>
        <v/>
      </c>
      <c r="I537" s="100" t="str">
        <f t="shared" si="1259"/>
        <v/>
      </c>
      <c r="J537" s="100" t="str">
        <f t="shared" si="1259"/>
        <v/>
      </c>
      <c r="K537" s="100" t="str">
        <f t="shared" si="1259"/>
        <v/>
      </c>
      <c r="L537" s="100" t="str">
        <f t="shared" si="1259"/>
        <v/>
      </c>
      <c r="M537" s="100" t="str">
        <f t="shared" si="1259"/>
        <v/>
      </c>
      <c r="N537" s="100" t="str">
        <f t="shared" si="1259"/>
        <v/>
      </c>
      <c r="O537" s="100" t="str">
        <f t="shared" si="1259"/>
        <v/>
      </c>
      <c r="P537" s="100" t="str">
        <f t="shared" si="1259"/>
        <v/>
      </c>
      <c r="Q537" s="100" t="str">
        <f t="shared" si="1259"/>
        <v/>
      </c>
      <c r="R537" s="100" t="str">
        <f t="shared" si="1259"/>
        <v/>
      </c>
      <c r="S537" s="100" t="str">
        <f t="shared" si="1259"/>
        <v/>
      </c>
      <c r="T537" s="100" t="str">
        <f t="shared" si="1259"/>
        <v/>
      </c>
      <c r="U537" s="100" t="str">
        <f t="shared" si="1259"/>
        <v/>
      </c>
      <c r="V537" s="100" t="str">
        <f t="shared" si="1259"/>
        <v/>
      </c>
      <c r="W537" s="100" t="str">
        <f t="shared" si="1259"/>
        <v/>
      </c>
      <c r="X537" s="100" t="str">
        <f t="shared" si="1259"/>
        <v/>
      </c>
      <c r="Y537" s="100" t="str">
        <f t="shared" si="1259"/>
        <v/>
      </c>
      <c r="Z537" s="100" t="str">
        <f t="shared" si="1259"/>
        <v/>
      </c>
      <c r="AA537" s="100" t="str">
        <f t="shared" si="1259"/>
        <v/>
      </c>
      <c r="AB537" s="100" t="str">
        <f t="shared" si="1259"/>
        <v/>
      </c>
      <c r="AC537" s="100" t="str">
        <f t="shared" si="1259"/>
        <v/>
      </c>
      <c r="AD537" s="100" t="str">
        <f t="shared" si="1259"/>
        <v/>
      </c>
      <c r="AE537" s="100" t="str">
        <f t="shared" si="1259"/>
        <v/>
      </c>
      <c r="AF537" s="100" t="str">
        <f t="shared" si="1259"/>
        <v/>
      </c>
      <c r="AG537" s="100" t="str">
        <f t="shared" si="1259"/>
        <v/>
      </c>
    </row>
    <row r="538" spans="1:40">
      <c r="A538" s="77" t="s">
        <v>130</v>
      </c>
      <c r="B538" s="173" t="s">
        <v>21</v>
      </c>
      <c r="C538" s="2" t="s">
        <v>8</v>
      </c>
      <c r="D538" s="512" t="str">
        <f>IF(SUM($D$537:$AG$537)=0,"Brak wyniku",SUM($D$536:$AG$536)/SUM($D$537:$AG$537))</f>
        <v>Brak wyniku</v>
      </c>
      <c r="E538" s="22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</row>
    <row r="539" spans="1:40">
      <c r="A539" s="186">
        <v>5</v>
      </c>
      <c r="B539" s="187" t="s">
        <v>506</v>
      </c>
      <c r="C539" s="188" t="s">
        <v>83</v>
      </c>
      <c r="D539" s="436" t="str">
        <f>IFERROR(IF(OR($D$529&lt;=0,$D$530&lt;=$D$33,$D$538&lt;=1)=TRUE,"Nie","Tak"),"Brak wyniku")</f>
        <v>Nie</v>
      </c>
    </row>
    <row r="540" spans="1:40"/>
    <row r="541" spans="1:40">
      <c r="B541" s="10" t="s">
        <v>519</v>
      </c>
    </row>
  </sheetData>
  <sortState ref="S3:S28">
    <sortCondition ref="S3:S28"/>
  </sortState>
  <mergeCells count="94">
    <mergeCell ref="C532:C533"/>
    <mergeCell ref="A429:A430"/>
    <mergeCell ref="B429:B430"/>
    <mergeCell ref="C429:C430"/>
    <mergeCell ref="A476:A477"/>
    <mergeCell ref="B476:B477"/>
    <mergeCell ref="C476:C477"/>
    <mergeCell ref="A500:A501"/>
    <mergeCell ref="B500:B501"/>
    <mergeCell ref="C500:C501"/>
    <mergeCell ref="A453:A454"/>
    <mergeCell ref="B453:B454"/>
    <mergeCell ref="C453:C454"/>
    <mergeCell ref="A532:A533"/>
    <mergeCell ref="B532:B533"/>
    <mergeCell ref="A398:A399"/>
    <mergeCell ref="B398:B399"/>
    <mergeCell ref="C398:C399"/>
    <mergeCell ref="A376:A377"/>
    <mergeCell ref="B376:B377"/>
    <mergeCell ref="C376:C377"/>
    <mergeCell ref="E131:E132"/>
    <mergeCell ref="F131:F132"/>
    <mergeCell ref="D276:D277"/>
    <mergeCell ref="A82:A83"/>
    <mergeCell ref="B82:B83"/>
    <mergeCell ref="C82:C83"/>
    <mergeCell ref="D82:D83"/>
    <mergeCell ref="A127:A128"/>
    <mergeCell ref="B127:B128"/>
    <mergeCell ref="A104:A105"/>
    <mergeCell ref="B104:B105"/>
    <mergeCell ref="A194:A195"/>
    <mergeCell ref="B194:B195"/>
    <mergeCell ref="C194:C195"/>
    <mergeCell ref="C127:C128"/>
    <mergeCell ref="D127:D128"/>
    <mergeCell ref="A262:A263"/>
    <mergeCell ref="A201:A202"/>
    <mergeCell ref="E82:E83"/>
    <mergeCell ref="C3:F3"/>
    <mergeCell ref="C236:C237"/>
    <mergeCell ref="C217:C218"/>
    <mergeCell ref="C16:D16"/>
    <mergeCell ref="C104:C105"/>
    <mergeCell ref="D104:D105"/>
    <mergeCell ref="E104:E105"/>
    <mergeCell ref="F104:F105"/>
    <mergeCell ref="F82:F83"/>
    <mergeCell ref="E127:E128"/>
    <mergeCell ref="F127:F128"/>
    <mergeCell ref="C176:C177"/>
    <mergeCell ref="D131:D132"/>
    <mergeCell ref="A131:A132"/>
    <mergeCell ref="B131:B132"/>
    <mergeCell ref="C131:C132"/>
    <mergeCell ref="C201:C202"/>
    <mergeCell ref="A249:A250"/>
    <mergeCell ref="A176:A177"/>
    <mergeCell ref="B176:B177"/>
    <mergeCell ref="C350:C351"/>
    <mergeCell ref="C368:C369"/>
    <mergeCell ref="B201:B202"/>
    <mergeCell ref="B350:B351"/>
    <mergeCell ref="B368:B369"/>
    <mergeCell ref="B262:B263"/>
    <mergeCell ref="C276:C277"/>
    <mergeCell ref="B249:B250"/>
    <mergeCell ref="C290:C291"/>
    <mergeCell ref="C321:C322"/>
    <mergeCell ref="C332:C333"/>
    <mergeCell ref="C249:C250"/>
    <mergeCell ref="C262:C263"/>
    <mergeCell ref="A350:A351"/>
    <mergeCell ref="A368:A369"/>
    <mergeCell ref="A217:A218"/>
    <mergeCell ref="B217:B218"/>
    <mergeCell ref="A236:A237"/>
    <mergeCell ref="B236:B237"/>
    <mergeCell ref="A276:A277"/>
    <mergeCell ref="B276:B277"/>
    <mergeCell ref="A290:A291"/>
    <mergeCell ref="B290:B291"/>
    <mergeCell ref="A314:A315"/>
    <mergeCell ref="B314:B315"/>
    <mergeCell ref="A321:A322"/>
    <mergeCell ref="B321:B322"/>
    <mergeCell ref="A332:A333"/>
    <mergeCell ref="B332:B333"/>
    <mergeCell ref="D290:D291"/>
    <mergeCell ref="A304:A305"/>
    <mergeCell ref="B304:B305"/>
    <mergeCell ref="C304:C305"/>
    <mergeCell ref="C314:C315"/>
  </mergeCells>
  <phoneticPr fontId="2" type="noConversion"/>
  <conditionalFormatting sqref="E532:AM532 E500:AM500 AH487:AM487 AH456:AM456 E453:AM453 E490:AM490 AH400:AM400 E398:AM398 AH407:AM416 E376:AM376 AH370:AM370 AH338:AM338 AH365:AM365 AH264:AM264 AH236:AM236 AH217:AM217 AH249:AM249 AH201:AM201 AH262:AM262 E350:AM350 AI276:AM276 AI290:AM290 AH304:AM304 AH314:AM314 AH321:AM321 E332:AM332 AH356:AM356 E368:AM368 E429:AM429 AH431:AM431 AH479:AM479 E476:AM477 AH503:AM503 AH510:AM510">
    <cfRule type="cellIs" dxfId="18" priority="49" stopIfTrue="1" operator="equal">
      <formula>"Okres realiz."</formula>
    </cfRule>
  </conditionalFormatting>
  <conditionalFormatting sqref="F106:F125 F84:F103">
    <cfRule type="cellIs" dxfId="17" priority="45" operator="notEqual">
      <formula>""</formula>
    </cfRule>
  </conditionalFormatting>
  <conditionalFormatting sqref="G155:AJ174 G129 G134:AJ153">
    <cfRule type="cellIs" dxfId="16" priority="40" operator="equal">
      <formula>"Nie dotyczy"</formula>
    </cfRule>
  </conditionalFormatting>
  <conditionalFormatting sqref="C197">
    <cfRule type="cellIs" dxfId="15" priority="36" operator="notEqual">
      <formula>$C$196</formula>
    </cfRule>
  </conditionalFormatting>
  <conditionalFormatting sqref="D129 E12">
    <cfRule type="cellIs" dxfId="14" priority="32" operator="notEqual">
      <formula>""</formula>
    </cfRule>
  </conditionalFormatting>
  <conditionalFormatting sqref="F12:H12">
    <cfRule type="cellIs" dxfId="13" priority="31" operator="notEqual">
      <formula>$E$12</formula>
    </cfRule>
  </conditionalFormatting>
  <conditionalFormatting sqref="C129">
    <cfRule type="cellIs" dxfId="12" priority="161" operator="greaterThan">
      <formula>$F$129</formula>
    </cfRule>
  </conditionalFormatting>
  <conditionalFormatting sqref="E129">
    <cfRule type="cellIs" dxfId="11" priority="29" operator="notEqual">
      <formula>$D$129</formula>
    </cfRule>
  </conditionalFormatting>
  <conditionalFormatting sqref="D539 D308:AG308 D450 D474 D497">
    <cfRule type="cellIs" dxfId="10" priority="25" operator="equal">
      <formula>"Nie"</formula>
    </cfRule>
  </conditionalFormatting>
  <conditionalFormatting sqref="D8">
    <cfRule type="expression" dxfId="9" priority="18">
      <formula>$D$7="Nie"</formula>
    </cfRule>
  </conditionalFormatting>
  <conditionalFormatting sqref="D515:AG515">
    <cfRule type="expression" dxfId="8" priority="9">
      <formula>$C515=""</formula>
    </cfRule>
  </conditionalFormatting>
  <conditionalFormatting sqref="D516:AG516">
    <cfRule type="expression" dxfId="7" priority="8">
      <formula>$C516=""</formula>
    </cfRule>
  </conditionalFormatting>
  <conditionalFormatting sqref="D517:AG517">
    <cfRule type="expression" dxfId="6" priority="7">
      <formula>$C517=""</formula>
    </cfRule>
  </conditionalFormatting>
  <conditionalFormatting sqref="D518:AG518">
    <cfRule type="expression" dxfId="5" priority="6">
      <formula>$C518=""</formula>
    </cfRule>
  </conditionalFormatting>
  <conditionalFormatting sqref="D519:AG519">
    <cfRule type="expression" dxfId="4" priority="5">
      <formula>$C519=""</formula>
    </cfRule>
  </conditionalFormatting>
  <conditionalFormatting sqref="D520:AG520">
    <cfRule type="expression" dxfId="3" priority="4">
      <formula>$C520=""</formula>
    </cfRule>
  </conditionalFormatting>
  <conditionalFormatting sqref="D521:AG521">
    <cfRule type="expression" dxfId="2" priority="3">
      <formula>$C521=""</formula>
    </cfRule>
  </conditionalFormatting>
  <conditionalFormatting sqref="D524:AG524">
    <cfRule type="expression" dxfId="1" priority="2">
      <formula>$C524=""</formula>
    </cfRule>
  </conditionalFormatting>
  <conditionalFormatting sqref="D525:AG525">
    <cfRule type="expression" dxfId="0" priority="1">
      <formula>$C525=""</formula>
    </cfRule>
  </conditionalFormatting>
  <dataValidations count="37">
    <dataValidation type="decimal" allowBlank="1" showInputMessage="1" showErrorMessage="1" sqref="D34">
      <formula1>3</formula1>
      <formula2>6</formula2>
    </dataValidation>
    <dataValidation type="list" allowBlank="1" showInputMessage="1" showErrorMessage="1" sqref="D278:D287 D292:D301 D84:D103 D106:D125">
      <formula1>"zw,0%,5%,8%,23%"</formula1>
    </dataValidation>
    <dataValidation allowBlank="1" showInputMessage="1" showErrorMessage="1" prompt="Należy wprowadzić nakłady odtworzeniowe w CENACH NETTO w podziale na lata - TYLKO W FAZIE OPERACYJNEJ" sqref="G155:AJ174 G134:AJ153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29:AJ129"/>
    <dataValidation allowBlank="1" showInputMessage="1" showErrorMessage="1" prompt="Należy wprowadzić koszty niekwalifikowalne w CENACH NETTO w podziale na lata tak, aby sumowały się do kolumny: 'Wartość netto'" sqref="G106:AJ125"/>
    <dataValidation allowBlank="1" showInputMessage="1" showErrorMessage="1" prompt="Należy wprowadzić koszty kwalifikowalne w CENACH NETTO w podziale na lata tak, aby sumowały się do kolumny: 'Wartość netto'" sqref="G84:AJ103"/>
    <dataValidation allowBlank="1" showInputMessage="1" showErrorMessage="1" prompt="Suma spłat kredytu / pożyczki musi być równa sumie transz (błąd pokazuje się na czerwono)" sqref="C197:AG197"/>
    <dataValidation allowBlank="1" showInputMessage="1" showErrorMessage="1" prompt="Koszty w fazie inwestycyjnej muszą być takie same jak w wariancie bez projektu" sqref="D223:G230 H223:AG225 H228:AG230"/>
    <dataValidation allowBlank="1" showInputMessage="1" showErrorMessage="1" prompt="Proszę określić produkty / usługi / towary dla wariantu bez projektu i z projektem" sqref="B251:B260"/>
    <dataValidation allowBlank="1" showInputMessage="1" showErrorMessage="1" prompt="Popyt w fazie inwestycyjnej musi być taki sam jak w wariancie bez projektu" sqref="D264:AG273"/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207:AG208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226:AG227"/>
    <dataValidation type="decimal" allowBlank="1" showInputMessage="1" showErrorMessage="1" sqref="E84:E103 E302:AH302 E288:AH288">
      <formula1>0</formula1>
      <formula2>1</formula2>
    </dataValidation>
    <dataValidation type="decimal" operator="greaterThanOrEqual" allowBlank="1" showInputMessage="1" showErrorMessage="1" prompt="Proszę określić koszty dla wariantu bez projektu w STAŁYCH CENACH NETTO" sqref="D203:AG205 D209:AG210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206:AG206">
      <formula1>0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211:AG211">
      <formula1>0</formula1>
    </dataValidation>
    <dataValidation type="list" allowBlank="1" showInputMessage="1" showErrorMessage="1" errorTitle="Zła wartość!" error="Proszę wybrać odpowiedź z listy rozwijanej" sqref="C19">
      <formula1>"miejska,miejsko-wiejska,wiejska"</formula1>
    </dataValidation>
    <dataValidation type="list" allowBlank="1" showInputMessage="1" showErrorMessage="1" errorTitle="Zła wartość!" error="Proszę wybrać odpowiedź z listy rozwijanej" sqref="C20">
      <formula1>"wieś,miasto pon. 20 tys.,miasto 20-99 tys.,miasto 100-199 tys.,miasto 200-499 tys."</formula1>
    </dataValidation>
    <dataValidation type="decimal" operator="greaterThanOrEqual" allowBlank="1" showInputMessage="1" showErrorMessage="1" errorTitle="Zła wartość!" error="Można podać tylko wartości większe lub równe zero" sqref="C21:C23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8:AH287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2:AH301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" sqref="D312:AG312">
      <formula1>0</formula1>
    </dataValidation>
    <dataValidation type="decimal" operator="greaterThanOrEqual" allowBlank="1" showInputMessage="1" showErrorMessage="1" prompt="Proszę określić koszty dla całego roku." sqref="D316:AG318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29:AG329">
      <formula1>0</formula1>
    </dataValidation>
    <dataValidation type="list" allowBlank="1" showInputMessage="1" showErrorMessage="1" errorTitle="Zły wybór!" error="Proszę wybrać odpowiedź z listy rozwijanej" sqref="D9 D7 D4:D5">
      <formula1>"Tak,Nie"</formula1>
    </dataValidation>
    <dataValidation type="list" allowBlank="1" showInputMessage="1" showErrorMessage="1" errorTitle="Zły wybór!" error="Proszę wybrać odpowiedź z listy rozwijanej" sqref="D10">
      <formula1>"2014,2015,2016,2017,2018,2019,2020,2021,2022,2023"</formula1>
    </dataValidation>
    <dataValidation type="list" allowBlank="1" showInputMessage="1" showErrorMessage="1" errorTitle="Zły wybór!" error="Proszę wybrać odpowiedź z listy rozwijanej" sqref="C3:F3">
      <formula1>Działania2</formula1>
    </dataValidation>
    <dataValidation type="decimal" allowBlank="1" showInputMessage="1" showErrorMessage="1" errorTitle="Zła wartość!" error="Proszę wpisać wartość liczbową maksymalnie 85%" sqref="D6">
      <formula1>0.3</formula1>
      <formula2>0.85</formula2>
    </dataValidation>
    <dataValidation type="list" allowBlank="1" showInputMessage="1" showErrorMessage="1" errorTitle="Zły wybór!" error="Proszę wybrać odpowiedź z listy rozwijanej" sqref="D11">
      <formula1>"Tak,Nie,Częściowo"</formula1>
    </dataValidation>
    <dataValidation type="decimal" operator="greaterThanOrEqual" allowBlank="1" showInputMessage="1" showErrorMessage="1" prompt="Proszę wpisać tylko wartości dodatnie" sqref="D522:AG522">
      <formula1>0</formula1>
    </dataValidation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" sqref="D524:AG525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" sqref="D515:AG521">
      <formula1>0</formula1>
    </dataValidation>
    <dataValidation type="decimal" allowBlank="1" showInputMessage="1" showErrorMessage="1" errorTitle="Zła wartość!" error="Można wpisać wartości tylko z przedziału 0-100%" sqref="D8">
      <formula1>0</formula1>
      <formula2>1</formula2>
    </dataValidation>
    <dataValidation type="decimal" allowBlank="1" showInputMessage="1" showErrorMessage="1" errorTitle="Zła wartość!" error="Można wybrać wartość tylko z przedziału 0-100%" sqref="D12">
      <formula1>0</formula1>
      <formula2>1</formula2>
    </dataValidation>
    <dataValidation type="whole" operator="greaterThanOrEqual" allowBlank="1" showInputMessage="1" showErrorMessage="1" errorTitle="Zła wartość!" error="Można podać wartość w pełnych dniach większą lub równą zero" sqref="D13:D15">
      <formula1>0</formula1>
    </dataValidation>
    <dataValidation type="list" operator="greaterThanOrEqual" allowBlank="1" showInputMessage="1" showErrorMessage="1" errorTitle="Zły wybór!" error="Można podać tylko wartość z listy" sqref="C25">
      <formula1>"Podstawowy,Pesymistyczny"</formula1>
    </dataValidation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26:C29">
      <formula1>0</formula1>
      <formula2>1</formula2>
    </dataValidation>
  </dataValidations>
  <hyperlinks>
    <hyperlink ref="B34" r:id="rId1" display="Proszę wpisać kurs wymiany zł/EUR, stanowiący średnią arytmetyczną kursów średnich miesięcznych NBP z ostatnich sześciu miesięcy poprzedzających miesiąc złożenia wniosku o dofinansowanie"/>
  </hyperlinks>
  <pageMargins left="0.47" right="0.46" top="0.62" bottom="0.64" header="0.51181102362204722" footer="0.51181102362204722"/>
  <pageSetup paperSize="9" scale="29" fitToHeight="7" orientation="landscape" r:id="rId2"/>
  <headerFooter alignWithMargins="0">
    <oddHeader>&amp;A</oddHeader>
    <oddFooter>Strona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5</vt:i4>
      </vt:variant>
    </vt:vector>
  </HeadingPairs>
  <TitlesOfParts>
    <vt:vector size="6" baseType="lpstr">
      <vt:lpstr>Analiza</vt:lpstr>
      <vt:lpstr>Działania</vt:lpstr>
      <vt:lpstr>Działania2</vt:lpstr>
      <vt:lpstr>Działania3</vt:lpstr>
      <vt:lpstr>Analiza!Obszar_wydruku</vt:lpstr>
      <vt:lpstr>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Korneliusz Pylak</cp:lastModifiedBy>
  <cp:lastPrinted>2008-04-14T21:19:16Z</cp:lastPrinted>
  <dcterms:created xsi:type="dcterms:W3CDTF">2007-04-25T13:25:36Z</dcterms:created>
  <dcterms:modified xsi:type="dcterms:W3CDTF">2015-07-27T23:45:24Z</dcterms:modified>
</cp:coreProperties>
</file>